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Bill_\OneDrive\Hot Dog Cart\Book w suppliments\Blog Downloads\Location Analysis\"/>
    </mc:Choice>
  </mc:AlternateContent>
  <xr:revisionPtr revIDLastSave="796" documentId="CE556BD1FE59CB58EECF24324DABBBF2B5E62348" xr6:coauthVersionLast="24" xr6:coauthVersionMax="24" xr10:uidLastSave="{3060BD8B-ECB0-409E-A43A-47A427D51300}"/>
  <bookViews>
    <workbookView xWindow="0" yWindow="0" windowWidth="20400" windowHeight="8115" tabRatio="745" xr2:uid="{00000000-000D-0000-FFFF-FFFF00000000}"/>
  </bookViews>
  <sheets>
    <sheet name=" Location Analysis" sheetId="47" r:id="rId1"/>
    <sheet name="Employment per state Link" sheetId="45" state="hidden" r:id="rId2"/>
  </sheets>
  <definedNames>
    <definedName name="_xlnm.Print_Area" localSheetId="0">' Location Analysis'!$B$1:$X$90</definedName>
    <definedName name="us" localSheetId="1">'Employment per state Link'!$A$1:$C$63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47" l="1"/>
  <c r="G70" i="47"/>
  <c r="AA86" i="47" l="1"/>
  <c r="G86" i="47"/>
  <c r="AA85" i="47"/>
  <c r="Z82" i="47"/>
  <c r="G82" i="47"/>
  <c r="Z81" i="47"/>
  <c r="G81" i="47"/>
  <c r="G78" i="47"/>
  <c r="O78" i="47" s="1"/>
  <c r="Z78" i="47" s="1"/>
  <c r="G77" i="47"/>
  <c r="O77" i="47" s="1"/>
  <c r="Z77" i="47" s="1"/>
  <c r="G76" i="47"/>
  <c r="O76" i="47" s="1"/>
  <c r="Z76" i="47" s="1"/>
  <c r="G75" i="47"/>
  <c r="O75" i="47" s="1"/>
  <c r="Z75" i="47" s="1"/>
  <c r="G74" i="47"/>
  <c r="Z74" i="47" s="1"/>
  <c r="Z71" i="47"/>
  <c r="Z70" i="47"/>
  <c r="Z69" i="47"/>
  <c r="G69" i="47"/>
  <c r="Z68" i="47"/>
  <c r="Q68" i="47"/>
  <c r="AB67" i="47"/>
  <c r="AB66" i="47"/>
  <c r="AE66" i="47" s="1"/>
  <c r="AF66" i="47" s="1"/>
  <c r="AA65" i="47"/>
  <c r="V64" i="47"/>
  <c r="AK63" i="47"/>
  <c r="AH63" i="47"/>
  <c r="AE63" i="47"/>
  <c r="AE65" i="47" s="1"/>
  <c r="AD63" i="47"/>
  <c r="V63" i="47"/>
  <c r="AK61" i="47"/>
  <c r="AK62" i="47" s="1"/>
  <c r="AH61" i="47"/>
  <c r="AK60" i="47"/>
  <c r="AE50" i="47"/>
  <c r="AC50" i="47" s="1"/>
  <c r="AD50" i="47"/>
  <c r="V50" i="47"/>
  <c r="AB40" i="47"/>
  <c r="P39" i="47" s="1"/>
  <c r="AA40" i="47"/>
  <c r="K39" i="47" s="1"/>
  <c r="AB39" i="47"/>
  <c r="P38" i="47" s="1"/>
  <c r="AA39" i="47"/>
  <c r="K38" i="47" s="1"/>
  <c r="AC39" i="47" s="1"/>
  <c r="AB38" i="47"/>
  <c r="AA38" i="47"/>
  <c r="AB37" i="47"/>
  <c r="AA37" i="47"/>
  <c r="P37" i="47"/>
  <c r="K37" i="47"/>
  <c r="AB36" i="47"/>
  <c r="AA36" i="47"/>
  <c r="K35" i="47" s="1"/>
  <c r="AC36" i="47" s="1"/>
  <c r="P36" i="47"/>
  <c r="K36" i="47"/>
  <c r="AB35" i="47"/>
  <c r="P34" i="47" s="1"/>
  <c r="AA35" i="47"/>
  <c r="K34" i="47" s="1"/>
  <c r="P35" i="47"/>
  <c r="AB34" i="47"/>
  <c r="AA34" i="47"/>
  <c r="AA41" i="47" s="1"/>
  <c r="V34" i="47"/>
  <c r="V49" i="47" s="1"/>
  <c r="AG28" i="47"/>
  <c r="AG27" i="47"/>
  <c r="AG29" i="47" s="1"/>
  <c r="AI28" i="47" s="1"/>
  <c r="AI5" i="47" s="1"/>
  <c r="AG26" i="47"/>
  <c r="M10" i="47"/>
  <c r="G68" i="47" s="1"/>
  <c r="AK5" i="47"/>
  <c r="AH22" i="47" s="1"/>
  <c r="AJ5" i="47"/>
  <c r="AJ27" i="47" s="1"/>
  <c r="AG5" i="47"/>
  <c r="AB41" i="47" l="1"/>
  <c r="K33" i="47"/>
  <c r="AC37" i="47"/>
  <c r="AC38" i="47"/>
  <c r="L74" i="47"/>
  <c r="AB50" i="47"/>
  <c r="AE17" i="47"/>
  <c r="AF65" i="47"/>
  <c r="AE67" i="47"/>
  <c r="AC35" i="47"/>
  <c r="AC40" i="47"/>
  <c r="AH12" i="47"/>
  <c r="AI12" i="47" s="1"/>
  <c r="AC20" i="47" s="1"/>
  <c r="AN11" i="47"/>
  <c r="AP11" i="47" s="1"/>
  <c r="AR11" i="47" s="1"/>
  <c r="AT11" i="47" s="1"/>
  <c r="AJ29" i="47"/>
  <c r="AJ31" i="47" s="1"/>
  <c r="AH14" i="47"/>
  <c r="AI14" i="47" s="1"/>
  <c r="AC22" i="47" s="1"/>
  <c r="AN13" i="47"/>
  <c r="AP13" i="47" s="1"/>
  <c r="AR13" i="47" s="1"/>
  <c r="AT13" i="47" s="1"/>
  <c r="AB58" i="47"/>
  <c r="AB72" i="47" s="1"/>
  <c r="V51" i="47"/>
  <c r="AB59" i="47"/>
  <c r="AB73" i="47" s="1"/>
  <c r="AH19" i="47"/>
  <c r="AI19" i="47" s="1"/>
  <c r="AC24" i="47" s="1"/>
  <c r="AH24" i="47"/>
  <c r="AK23" i="47" s="1"/>
  <c r="AH21" i="47" s="1"/>
  <c r="AI21" i="47" s="1"/>
  <c r="AC26" i="47" s="1"/>
  <c r="P33" i="47"/>
  <c r="AC34" i="47" s="1"/>
  <c r="D9" i="45"/>
  <c r="D10" i="45"/>
  <c r="D62" i="45" s="1"/>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AC41" i="47" l="1"/>
  <c r="AD49" i="47" s="1"/>
  <c r="AE49" i="47" s="1"/>
  <c r="AD51" i="47"/>
  <c r="AC28" i="47"/>
  <c r="AB64" i="47"/>
  <c r="AF67" i="47"/>
  <c r="AC30" i="47"/>
  <c r="AB49" i="47" l="1"/>
  <c r="AB51" i="47" s="1"/>
  <c r="AC49" i="47"/>
  <c r="AC51" i="47" s="1"/>
  <c r="AE51" i="47"/>
  <c r="V59" i="47"/>
  <c r="AB63" i="47"/>
  <c r="AB53" i="47" l="1"/>
  <c r="AB54" i="47"/>
  <c r="AA67" i="47"/>
  <c r="AB65" i="47"/>
  <c r="AC66" i="47" s="1"/>
  <c r="AC67" i="47" s="1"/>
  <c r="AA66" i="47"/>
  <c r="AC53" i="47"/>
  <c r="AC54" i="47"/>
  <c r="V55" i="47"/>
  <c r="AA46" i="47"/>
  <c r="AA47" i="47" s="1"/>
  <c r="V54" i="47" l="1"/>
  <c r="K63" i="47" s="1"/>
  <c r="V53" i="47"/>
  <c r="AB69" i="47" s="1"/>
  <c r="V58" i="47" l="1"/>
  <c r="V62" i="47" s="1"/>
  <c r="AB70" i="47"/>
  <c r="V57" i="47"/>
  <c r="V61" i="47" s="1"/>
  <c r="G85" i="47" s="1"/>
  <c r="Z85" i="47" s="1"/>
  <c r="AA88" i="47" s="1"/>
  <c r="M88" i="47" s="1"/>
  <c r="J85" i="47" l="1"/>
  <c r="F88" i="47"/>
  <c r="I88"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AJ2" authorId="0" shapeId="0" xr:uid="{860670C0-DA1B-4C37-8A5F-69593D502AF4}">
      <text>
        <r>
          <rPr>
            <b/>
            <sz val="9"/>
            <color indexed="81"/>
            <rFont val="Tahoma"/>
            <family val="2"/>
          </rPr>
          <t>Bill Moore:</t>
        </r>
        <r>
          <rPr>
            <sz val="9"/>
            <color indexed="81"/>
            <rFont val="Tahoma"/>
            <family val="2"/>
          </rPr>
          <t xml:space="preserve">
Average check less sales taxes times profit goal
</t>
        </r>
      </text>
    </comment>
    <comment ref="AK2" authorId="0" shapeId="0" xr:uid="{49BA8168-9E9D-4D4D-8E88-CAC1FA8832DE}">
      <text>
        <r>
          <rPr>
            <b/>
            <sz val="9"/>
            <color indexed="81"/>
            <rFont val="Tahoma"/>
            <family val="2"/>
          </rPr>
          <t>Bill Moore:</t>
        </r>
        <r>
          <rPr>
            <sz val="9"/>
            <color indexed="81"/>
            <rFont val="Tahoma"/>
            <family val="2"/>
          </rPr>
          <t xml:space="preserve">
From postal routes and if marketing
</t>
        </r>
      </text>
    </comment>
    <comment ref="B3" authorId="0" shapeId="0" xr:uid="{6BCB537F-2B1E-4857-BED4-870695DA6E71}">
      <text>
        <r>
          <rPr>
            <b/>
            <sz val="9"/>
            <color indexed="81"/>
            <rFont val="Tahoma"/>
            <family val="2"/>
          </rPr>
          <t>Bill Moore:</t>
        </r>
        <r>
          <rPr>
            <sz val="9"/>
            <color indexed="81"/>
            <rFont val="Tahoma"/>
            <family val="2"/>
          </rPr>
          <t xml:space="preserve">
This is for permits/licenses specific to the city or county that you do not already have to operate a food service business. Peddler permits, vendor licenses, etc.
</t>
        </r>
      </text>
    </comment>
    <comment ref="G4" authorId="0" shapeId="0" xr:uid="{CC038B6C-E6B8-46DF-A1E0-7120256000BE}">
      <text>
        <r>
          <rPr>
            <b/>
            <sz val="9"/>
            <color indexed="81"/>
            <rFont val="Tahoma"/>
            <family val="2"/>
          </rPr>
          <t>Bill Moore:</t>
        </r>
        <r>
          <rPr>
            <sz val="9"/>
            <color indexed="81"/>
            <rFont val="Tahoma"/>
            <family val="2"/>
          </rPr>
          <t xml:space="preserve">
List the official name of permit. 
</t>
        </r>
      </text>
    </comment>
    <comment ref="M4" authorId="0" shapeId="0" xr:uid="{8A6BBAEB-0CC2-49F4-9D37-67051B2E4B3E}">
      <text>
        <r>
          <rPr>
            <b/>
            <sz val="9"/>
            <color indexed="81"/>
            <rFont val="Tahoma"/>
            <family val="2"/>
          </rPr>
          <t>Bill Moore:</t>
        </r>
        <r>
          <rPr>
            <sz val="9"/>
            <color indexed="81"/>
            <rFont val="Tahoma"/>
            <family val="2"/>
          </rPr>
          <t xml:space="preserve">
List the total cost for the permit</t>
        </r>
      </text>
    </comment>
    <comment ref="O4" authorId="0" shapeId="0" xr:uid="{00F56849-F591-4F1C-B558-BA388DDD3BDD}">
      <text>
        <r>
          <rPr>
            <b/>
            <sz val="9"/>
            <color indexed="81"/>
            <rFont val="Tahoma"/>
            <family val="2"/>
          </rPr>
          <t>Bill Moore:</t>
        </r>
        <r>
          <rPr>
            <sz val="9"/>
            <color indexed="81"/>
            <rFont val="Tahoma"/>
            <family val="2"/>
          </rPr>
          <t xml:space="preserve">
List name an number of person providing information or licenses
</t>
        </r>
      </text>
    </comment>
    <comment ref="AA7" authorId="0" shapeId="0" xr:uid="{9C342FE5-8A65-49C2-BFD7-069A8C662D28}">
      <text>
        <r>
          <rPr>
            <b/>
            <sz val="9"/>
            <color indexed="81"/>
            <rFont val="Tahoma"/>
            <family val="2"/>
          </rPr>
          <t>Bill Moore:</t>
        </r>
        <r>
          <rPr>
            <sz val="9"/>
            <color indexed="81"/>
            <rFont val="Tahoma"/>
            <family val="2"/>
          </rPr>
          <t xml:space="preserve">
number of hours you will sell food</t>
        </r>
      </text>
    </comment>
    <comment ref="AB7" authorId="0" shapeId="0" xr:uid="{B9556668-123F-4918-A9E2-C2CEE17B83BE}">
      <text>
        <r>
          <rPr>
            <b/>
            <sz val="9"/>
            <color indexed="81"/>
            <rFont val="Tahoma"/>
            <family val="2"/>
          </rPr>
          <t>Bill Moore:</t>
        </r>
        <r>
          <rPr>
            <sz val="9"/>
            <color indexed="81"/>
            <rFont val="Tahoma"/>
            <family val="2"/>
          </rPr>
          <t xml:space="preserve">
Number of days to work this site factor in poor weather based on your location</t>
        </r>
      </text>
    </comment>
    <comment ref="AC7" authorId="0" shapeId="0" xr:uid="{51857631-189B-4A95-97DF-B9344B6A1F45}">
      <text>
        <r>
          <rPr>
            <b/>
            <sz val="9"/>
            <color indexed="81"/>
            <rFont val="Tahoma"/>
            <family val="2"/>
          </rPr>
          <t>Bill Moore:</t>
        </r>
        <r>
          <rPr>
            <sz val="9"/>
            <color indexed="81"/>
            <rFont val="Tahoma"/>
            <family val="2"/>
          </rPr>
          <t xml:space="preserve">
average expected check</t>
        </r>
      </text>
    </comment>
    <comment ref="AD7" authorId="0" shapeId="0" xr:uid="{3AD526DF-BF96-4189-BF96-E1326520B281}">
      <text>
        <r>
          <rPr>
            <b/>
            <sz val="9"/>
            <color indexed="81"/>
            <rFont val="Tahoma"/>
            <family val="2"/>
          </rPr>
          <t>Bill Moore:</t>
        </r>
        <r>
          <rPr>
            <sz val="9"/>
            <color indexed="81"/>
            <rFont val="Tahoma"/>
            <family val="2"/>
          </rPr>
          <t xml:space="preserve">
State and local sales taxes added together and entered as XX.XX
</t>
        </r>
      </text>
    </comment>
    <comment ref="AE7" authorId="0" shapeId="0" xr:uid="{E432C941-B5C5-4BBC-A7FE-5929239250DA}">
      <text>
        <r>
          <rPr>
            <b/>
            <sz val="9"/>
            <color indexed="81"/>
            <rFont val="Tahoma"/>
            <family val="2"/>
          </rPr>
          <t>Bill Moore:</t>
        </r>
        <r>
          <rPr>
            <sz val="9"/>
            <color indexed="81"/>
            <rFont val="Tahoma"/>
            <family val="2"/>
          </rPr>
          <t xml:space="preserve">
your expected profit after all operating expenses are paid BUT before income taxes</t>
        </r>
      </text>
    </comment>
    <comment ref="B11" authorId="0" shapeId="0" xr:uid="{C97D881F-7E02-42CF-9BEB-59572050FBDA}">
      <text>
        <r>
          <rPr>
            <b/>
            <sz val="9"/>
            <color indexed="81"/>
            <rFont val="Tahoma"/>
            <family val="2"/>
          </rPr>
          <t>Bill Moore:</t>
        </r>
        <r>
          <rPr>
            <sz val="9"/>
            <color indexed="81"/>
            <rFont val="Tahoma"/>
            <family val="2"/>
          </rPr>
          <t xml:space="preserve">
Some areas require letters from the land owner before a permit will be issued. </t>
        </r>
      </text>
    </comment>
    <comment ref="AA12" authorId="0" shapeId="0" xr:uid="{76C0CCC7-1C76-476F-9CB2-F93ED21A2F31}">
      <text>
        <r>
          <rPr>
            <b/>
            <sz val="9"/>
            <color indexed="81"/>
            <rFont val="Tahoma"/>
            <family val="2"/>
          </rPr>
          <t>Bill Moore:</t>
        </r>
        <r>
          <rPr>
            <sz val="9"/>
            <color indexed="81"/>
            <rFont val="Tahoma"/>
            <family val="2"/>
          </rPr>
          <t xml:space="preserve">
From an official state source</t>
        </r>
      </text>
    </comment>
    <comment ref="AB12" authorId="0" shapeId="0" xr:uid="{6AC99632-3D38-464E-8809-53E11F903DB9}">
      <text>
        <r>
          <rPr>
            <b/>
            <sz val="9"/>
            <color indexed="81"/>
            <rFont val="Tahoma"/>
            <family val="2"/>
          </rPr>
          <t>Bill Moore:</t>
        </r>
        <r>
          <rPr>
            <sz val="9"/>
            <color indexed="81"/>
            <rFont val="Tahoma"/>
            <family val="2"/>
          </rPr>
          <t xml:space="preserve">
from your visits</t>
        </r>
      </text>
    </comment>
    <comment ref="AC12" authorId="0" shapeId="0" xr:uid="{99BC04ED-4E03-49E6-8E7E-3C890521DFF1}">
      <text>
        <r>
          <rPr>
            <b/>
            <sz val="9"/>
            <color indexed="81"/>
            <rFont val="Tahoma"/>
            <family val="2"/>
          </rPr>
          <t>Bill Moore:</t>
        </r>
        <r>
          <rPr>
            <sz val="9"/>
            <color indexed="81"/>
            <rFont val="Tahoma"/>
            <family val="2"/>
          </rPr>
          <t xml:space="preserve">
From research
about 1/4 mile or less</t>
        </r>
      </text>
    </comment>
    <comment ref="AD12" authorId="0" shapeId="0" xr:uid="{6A25FA74-E90A-45A6-BF45-41B37AAE8F3A}">
      <text>
        <r>
          <rPr>
            <b/>
            <sz val="9"/>
            <color indexed="81"/>
            <rFont val="Tahoma"/>
            <family val="2"/>
          </rPr>
          <t>Bill Moore:</t>
        </r>
        <r>
          <rPr>
            <sz val="9"/>
            <color indexed="81"/>
            <rFont val="Tahoma"/>
            <family val="2"/>
          </rPr>
          <t xml:space="preserve">
within one mile</t>
        </r>
      </text>
    </comment>
    <comment ref="AE12" authorId="0" shapeId="0" xr:uid="{99426869-C131-4DF7-8AA9-81E614054E0D}">
      <text>
        <r>
          <rPr>
            <b/>
            <sz val="9"/>
            <color indexed="81"/>
            <rFont val="Tahoma"/>
            <family val="2"/>
          </rPr>
          <t>Bill Moore:</t>
        </r>
        <r>
          <rPr>
            <sz val="9"/>
            <color indexed="81"/>
            <rFont val="Tahoma"/>
            <family val="2"/>
          </rPr>
          <t xml:space="preserve">
Dollar amount you would have after ALL operating expenses are paid. This would be your taxable income.
</t>
        </r>
      </text>
    </comment>
    <comment ref="F14" authorId="0" shapeId="0" xr:uid="{38F54371-B209-46C2-A4EA-AB9CD56F6BDD}">
      <text>
        <r>
          <rPr>
            <b/>
            <sz val="9"/>
            <color indexed="81"/>
            <rFont val="Tahoma"/>
            <family val="2"/>
          </rPr>
          <t>Bill Moore:</t>
        </r>
        <r>
          <rPr>
            <sz val="9"/>
            <color indexed="81"/>
            <rFont val="Tahoma"/>
            <family val="2"/>
          </rPr>
          <t xml:space="preserve">
Will expand as needed</t>
        </r>
      </text>
    </comment>
    <comment ref="AA14" authorId="0" shapeId="0" xr:uid="{BB86339C-5DAA-457B-8527-8BC956684C01}">
      <text>
        <r>
          <rPr>
            <b/>
            <sz val="9"/>
            <color indexed="81"/>
            <rFont val="Tahoma"/>
            <family val="2"/>
          </rPr>
          <t>Bill Moore:</t>
        </r>
        <r>
          <rPr>
            <sz val="9"/>
            <color indexed="81"/>
            <rFont val="Tahoma"/>
            <family val="2"/>
          </rPr>
          <t xml:space="preserve">
brick and mortar restaurants within line of sight of your location
</t>
        </r>
      </text>
    </comment>
    <comment ref="AB14" authorId="0" shapeId="0" xr:uid="{BC81733A-3265-4EEA-A4B6-9FF537643493}">
      <text>
        <r>
          <rPr>
            <b/>
            <sz val="9"/>
            <color indexed="81"/>
            <rFont val="Tahoma"/>
            <family val="2"/>
          </rPr>
          <t>Bill Moore:</t>
        </r>
        <r>
          <rPr>
            <sz val="9"/>
            <color indexed="81"/>
            <rFont val="Tahoma"/>
            <family val="2"/>
          </rPr>
          <t xml:space="preserve">
Number of street vendors selling nearly the same menu with in line of sight of your location.</t>
        </r>
      </text>
    </comment>
    <comment ref="AC14" authorId="0" shapeId="0" xr:uid="{013ECC37-DFBC-4EB1-ABE8-D8C2FAD1EF31}">
      <text>
        <r>
          <rPr>
            <b/>
            <sz val="9"/>
            <color indexed="81"/>
            <rFont val="Tahoma"/>
            <family val="2"/>
          </rPr>
          <t>Bill Moore:</t>
        </r>
        <r>
          <rPr>
            <sz val="9"/>
            <color indexed="81"/>
            <rFont val="Tahoma"/>
            <family val="2"/>
          </rPr>
          <t xml:space="preserve">
Again within line of sight of your location. These vendors most sell items that would help complete the meal. Ice cream vendor for example</t>
        </r>
      </text>
    </comment>
    <comment ref="AG16" authorId="0" shapeId="0" xr:uid="{70D273B4-175E-44C1-9F44-0511F9E0985C}">
      <text>
        <r>
          <rPr>
            <b/>
            <sz val="9"/>
            <color indexed="81"/>
            <rFont val="Tahoma"/>
            <family val="2"/>
          </rPr>
          <t>Bill Moore:</t>
        </r>
        <r>
          <rPr>
            <sz val="9"/>
            <color indexed="81"/>
            <rFont val="Tahoma"/>
            <family val="2"/>
          </rPr>
          <t xml:space="preserve">
% of guests that act on marketing</t>
        </r>
      </text>
    </comment>
    <comment ref="AA20" authorId="0" shapeId="0" xr:uid="{2C7C94CA-8841-4996-A926-2DABC1E16312}">
      <text>
        <r>
          <rPr>
            <b/>
            <sz val="9"/>
            <color indexed="81"/>
            <rFont val="Tahoma"/>
            <family val="2"/>
          </rPr>
          <t>Bill Moore:</t>
        </r>
        <r>
          <rPr>
            <sz val="9"/>
            <color indexed="81"/>
            <rFont val="Tahoma"/>
            <family val="2"/>
          </rPr>
          <t xml:space="preserve">
These are usual sales at a new location. This number will increase with great service, delicious product and consistent setup on a weekly basis.</t>
        </r>
      </text>
    </comment>
    <comment ref="AG21" authorId="0" shapeId="0" xr:uid="{B4678A8A-628B-4068-8FCC-F0CB848637F9}">
      <text>
        <r>
          <rPr>
            <b/>
            <sz val="9"/>
            <color indexed="81"/>
            <rFont val="Tahoma"/>
            <family val="2"/>
          </rPr>
          <t>Bill Moore:</t>
        </r>
        <r>
          <rPr>
            <sz val="9"/>
            <color indexed="81"/>
            <rFont val="Tahoma"/>
            <family val="2"/>
          </rPr>
          <t xml:space="preserve">
3% is a common goal return for advertising. I have seen higher but they are very very rare. We will be conservative with only 1%</t>
        </r>
      </text>
    </comment>
    <comment ref="B25" authorId="0" shapeId="0" xr:uid="{F5A6DD99-9187-4E7D-A389-4ECC6BB24FCC}">
      <text>
        <r>
          <rPr>
            <b/>
            <sz val="9"/>
            <color indexed="81"/>
            <rFont val="Tahoma"/>
            <family val="2"/>
          </rPr>
          <t>Bill Moore:</t>
        </r>
        <r>
          <rPr>
            <sz val="9"/>
            <color indexed="81"/>
            <rFont val="Tahoma"/>
            <family val="2"/>
          </rPr>
          <t xml:space="preserve">
Street Eats LTD application: http://www.bestvendors.com/wp-content/uploads/2017/02/street-eats-application.pdf </t>
        </r>
      </text>
    </comment>
    <comment ref="L25" authorId="0" shapeId="0" xr:uid="{6704CF73-237F-4204-A326-E8B0489AAE26}">
      <text>
        <r>
          <rPr>
            <b/>
            <sz val="9"/>
            <color indexed="81"/>
            <rFont val="Tahoma"/>
            <family val="2"/>
          </rPr>
          <t>Bill Moore:</t>
        </r>
        <r>
          <rPr>
            <sz val="9"/>
            <color indexed="81"/>
            <rFont val="Tahoma"/>
            <family val="2"/>
          </rPr>
          <t xml:space="preserve">
Often these services charge application fees. Determine if a portion may be refundable should you be turned down for the spot.</t>
        </r>
      </text>
    </comment>
    <comment ref="P25" authorId="0" shapeId="0" xr:uid="{4504FE98-D23C-4FD5-8A17-0EBFF6A52974}">
      <text>
        <r>
          <rPr>
            <b/>
            <sz val="9"/>
            <color indexed="81"/>
            <rFont val="Tahoma"/>
            <family val="2"/>
          </rPr>
          <t>Bill Moore:</t>
        </r>
        <r>
          <rPr>
            <sz val="9"/>
            <color indexed="81"/>
            <rFont val="Tahoma"/>
            <family val="2"/>
          </rPr>
          <t xml:space="preserve">
List the rent from Eat Street or similar group
</t>
        </r>
      </text>
    </comment>
    <comment ref="T25" authorId="0" shapeId="0" xr:uid="{3A713667-8BB2-4388-B86B-7C4BFA1C36F8}">
      <text>
        <r>
          <rPr>
            <b/>
            <sz val="9"/>
            <color indexed="81"/>
            <rFont val="Tahoma"/>
            <family val="2"/>
          </rPr>
          <t>Bill Moore:</t>
        </r>
        <r>
          <rPr>
            <sz val="9"/>
            <color indexed="81"/>
            <rFont val="Tahoma"/>
            <family val="2"/>
          </rPr>
          <t xml:space="preserve">
Deposits or bonds may be required to protect the owner</t>
        </r>
      </text>
    </comment>
    <comment ref="B26" authorId="0" shapeId="0" xr:uid="{46995908-59A6-4633-B9CC-1D35FBD0F958}">
      <text>
        <r>
          <rPr>
            <b/>
            <sz val="9"/>
            <color indexed="81"/>
            <rFont val="Tahoma"/>
            <family val="2"/>
          </rPr>
          <t>Bill Moore:</t>
        </r>
        <r>
          <rPr>
            <sz val="9"/>
            <color indexed="81"/>
            <rFont val="Tahoma"/>
            <family val="2"/>
          </rPr>
          <t xml:space="preserve">
This area will expand as needed
</t>
        </r>
      </text>
    </comment>
    <comment ref="AA28" authorId="0" shapeId="0" xr:uid="{492CE43D-7B10-4440-BF7D-D40641A0B86D}">
      <text>
        <r>
          <rPr>
            <b/>
            <sz val="9"/>
            <color indexed="81"/>
            <rFont val="Tahoma"/>
            <family val="2"/>
          </rPr>
          <t>Bill Moore: This is an estimate assuming great operations and consistent set up.</t>
        </r>
        <r>
          <rPr>
            <sz val="9"/>
            <color indexed="81"/>
            <rFont val="Tahoma"/>
            <family val="2"/>
          </rPr>
          <t xml:space="preserve">
Marketing means advertising beyond your site's signage. Such as visiting businesses, Daily Social media interactions, loyalty rewards, coupons, direct mail, radio events, cross promotion, print ads, etc.</t>
        </r>
      </text>
    </comment>
    <comment ref="AC28" authorId="0" shapeId="0" xr:uid="{3AE5F173-0D59-4D0C-BA28-ACA021A4BAD2}">
      <text>
        <r>
          <rPr>
            <b/>
            <sz val="9"/>
            <color indexed="81"/>
            <rFont val="Tahoma"/>
            <family val="2"/>
          </rPr>
          <t>Bill Moore:</t>
        </r>
        <r>
          <rPr>
            <sz val="9"/>
            <color indexed="81"/>
            <rFont val="Tahoma"/>
            <family val="2"/>
          </rPr>
          <t xml:space="preserve">
pink with red numbers means this site will not meet your profit goal
Green with dark green numbers means this site has potential to hit your profit goal.
</t>
        </r>
      </text>
    </comment>
    <comment ref="B30" authorId="0" shapeId="0" xr:uid="{CB32A6A1-865B-4A72-A2F9-13E711690545}">
      <text>
        <r>
          <rPr>
            <b/>
            <sz val="9"/>
            <color indexed="81"/>
            <rFont val="Tahoma"/>
            <family val="2"/>
          </rPr>
          <t>Bill Moore:</t>
        </r>
        <r>
          <rPr>
            <sz val="9"/>
            <color indexed="81"/>
            <rFont val="Tahoma"/>
            <family val="2"/>
          </rPr>
          <t xml:space="preserve">
Use official sites or realtor information. This number will be the number of people that will see your cart not necessarily stop and eat. Less than 1% of cars will stop in as an impulse.</t>
        </r>
      </text>
    </comment>
    <comment ref="J30" authorId="0" shapeId="0" xr:uid="{58FDAAF3-5FA0-4E4C-A4B5-160A633313EA}">
      <text>
        <r>
          <rPr>
            <b/>
            <sz val="9"/>
            <color indexed="81"/>
            <rFont val="Tahoma"/>
            <family val="2"/>
          </rPr>
          <t>Bill Moore:</t>
        </r>
        <r>
          <rPr>
            <sz val="9"/>
            <color indexed="81"/>
            <rFont val="Tahoma"/>
            <family val="2"/>
          </rPr>
          <t xml:space="preserve">
From visits or Street View photos
List only a number (45, 20 etc.)
</t>
        </r>
      </text>
    </comment>
    <comment ref="Q30" authorId="0" shapeId="0" xr:uid="{333DAB53-4E29-4A6B-9463-57186565C9C9}">
      <text>
        <r>
          <rPr>
            <b/>
            <sz val="9"/>
            <color indexed="81"/>
            <rFont val="Tahoma"/>
            <family val="2"/>
          </rPr>
          <t>Bill Moore:</t>
        </r>
        <r>
          <rPr>
            <sz val="9"/>
            <color indexed="81"/>
            <rFont val="Tahoma"/>
            <family val="2"/>
          </rPr>
          <t xml:space="preserve">
The closer to a corner the better. More eyes to see your signs and cart</t>
        </r>
      </text>
    </comment>
    <comment ref="AC30" authorId="0" shapeId="0" xr:uid="{2B60CF45-D2E2-4C09-B316-67F90FBBE784}">
      <text>
        <r>
          <rPr>
            <b/>
            <sz val="9"/>
            <color indexed="81"/>
            <rFont val="Tahoma"/>
            <family val="2"/>
          </rPr>
          <t>Bill Moore:</t>
        </r>
        <r>
          <rPr>
            <sz val="9"/>
            <color indexed="81"/>
            <rFont val="Tahoma"/>
            <family val="2"/>
          </rPr>
          <t xml:space="preserve">
pink with red numbers means this site will not meet your profit goal
Green with dark green numbers means this site has potential to hit your profit goal.
</t>
        </r>
      </text>
    </comment>
    <comment ref="J31" authorId="0" shapeId="0" xr:uid="{82BFBF70-A32F-4B82-A09E-1234845E6477}">
      <text>
        <r>
          <rPr>
            <b/>
            <sz val="9"/>
            <color indexed="81"/>
            <rFont val="Tahoma"/>
            <family val="2"/>
          </rPr>
          <t>Bill Moore:</t>
        </r>
        <r>
          <rPr>
            <sz val="9"/>
            <color indexed="81"/>
            <rFont val="Tahoma"/>
            <family val="2"/>
          </rPr>
          <t xml:space="preserve">
Does the traffic flow the correct direction for easy access to your cart. Basically can a guest pull in, order food and leave without excessive left hand turns or wait for a break in traffic.</t>
        </r>
      </text>
    </comment>
    <comment ref="B32" authorId="0" shapeId="0" xr:uid="{DED73AD0-3934-46A0-92D8-82F76F6A5ADF}">
      <text>
        <r>
          <rPr>
            <b/>
            <sz val="9"/>
            <color indexed="81"/>
            <rFont val="Tahoma"/>
            <charset val="1"/>
          </rPr>
          <t>Bill Moore:</t>
        </r>
        <r>
          <rPr>
            <sz val="9"/>
            <color indexed="81"/>
            <rFont val="Tahoma"/>
            <charset val="1"/>
          </rPr>
          <t xml:space="preserve">
Visit the site on at least 3 different times during the hours you plan on operating for each day you plan on opening. For best results visit on both a 'pay day' and 'non pay day' week.
Visit for 10 minutes and count every person passing by your potential site. Multiple this by 6 for the hourly pedistrian count and enter to the right
</t>
        </r>
      </text>
    </comment>
    <comment ref="R32" authorId="0" shapeId="0" xr:uid="{E105E483-FC50-4151-B7B0-B7269DAD8D3D}">
      <text>
        <r>
          <rPr>
            <b/>
            <sz val="9"/>
            <color indexed="81"/>
            <rFont val="Tahoma"/>
            <family val="2"/>
          </rPr>
          <t>Bill Moore:</t>
        </r>
        <r>
          <rPr>
            <sz val="9"/>
            <color indexed="81"/>
            <rFont val="Tahoma"/>
            <family val="2"/>
          </rPr>
          <t xml:space="preserve">
From EDDM site and US Census Data
https://eddm.usps.com/eddm/customer/routeSearch.action
http://datamapper.geo.census.gov/map.html
You will have to judge what 5 minutes means in your town for driving. Take into consideration traffic density during the time and days you plan on operating. A 5 minute drive on Monday may cover 3 miles and on Friday only 1 mile.
</t>
        </r>
      </text>
    </comment>
    <comment ref="R34" authorId="0" shapeId="0" xr:uid="{0C0AF43E-7BA0-4542-881B-FB1BAB93BB6C}">
      <text>
        <r>
          <rPr>
            <b/>
            <sz val="9"/>
            <color indexed="81"/>
            <rFont val="Tahoma"/>
            <family val="2"/>
          </rPr>
          <t>Bill Moore:</t>
        </r>
        <r>
          <rPr>
            <sz val="9"/>
            <color indexed="81"/>
            <rFont val="Tahoma"/>
            <family val="2"/>
          </rPr>
          <t xml:space="preserve">
From http://datamapper.geo.census.gov/map.html Average number of people per household in your county
</t>
        </r>
      </text>
    </comment>
    <comment ref="V34" authorId="0" shapeId="0" xr:uid="{0C179F19-50F9-4D4D-991F-FF1ABC9ED191}">
      <text>
        <r>
          <rPr>
            <b/>
            <sz val="9"/>
            <color indexed="81"/>
            <rFont val="Tahoma"/>
            <family val="2"/>
          </rPr>
          <t>Bill Moore:</t>
        </r>
        <r>
          <rPr>
            <sz val="9"/>
            <color indexed="81"/>
            <rFont val="Tahoma"/>
            <family val="2"/>
          </rPr>
          <t xml:space="preserve">
From https://beta.bls.gov/maps/cew/us
This number is filled in based on 30% of the average number of employee for your state. This number is a conservative estimate of employees that would be working while you are in operation.</t>
        </r>
      </text>
    </comment>
    <comment ref="R35" authorId="0" shapeId="0" xr:uid="{EB8660F9-5FE5-4D80-A9F5-E8E1DC879579}">
      <text>
        <r>
          <rPr>
            <b/>
            <sz val="9"/>
            <color indexed="81"/>
            <rFont val="Tahoma"/>
            <family val="2"/>
          </rPr>
          <t>Bill Moore:</t>
        </r>
        <r>
          <rPr>
            <sz val="9"/>
            <color indexed="81"/>
            <rFont val="Tahoma"/>
            <family val="2"/>
          </rPr>
          <t xml:space="preserve">
From https://eddm.usps.com/eddm/customer/routeSearch.action
Enter the number of residences in the postal routes surrounding your location. </t>
        </r>
      </text>
    </comment>
    <comment ref="V35" authorId="0" shapeId="0" xr:uid="{D29AC532-0036-4ABD-80E3-0E1C1F6F3CD1}">
      <text>
        <r>
          <rPr>
            <b/>
            <sz val="9"/>
            <color indexed="81"/>
            <rFont val="Tahoma"/>
            <family val="2"/>
          </rPr>
          <t>Bill Moore:</t>
        </r>
        <r>
          <rPr>
            <sz val="9"/>
            <color indexed="81"/>
            <rFont val="Tahoma"/>
            <family val="2"/>
          </rPr>
          <t xml:space="preserve">
From https://eddm.usps.com/eddm/customer/routeSearch.action
Enter the number of business in the postal routes surrounding your location. Consider removing the number of restaurants as generally those employees have access to deeply discounted food and are unlikely to leave work in search of food. But if you plan on working longer hours you could see restaurant employees eating with you before and after their work shifts.</t>
        </r>
      </text>
    </comment>
    <comment ref="B49" authorId="0" shapeId="0" xr:uid="{01D48B00-4766-4696-9E56-183EEC1B0652}">
      <text>
        <r>
          <rPr>
            <b/>
            <sz val="9"/>
            <color indexed="81"/>
            <rFont val="Tahoma"/>
            <family val="2"/>
          </rPr>
          <t>Bill Moore:</t>
        </r>
        <r>
          <rPr>
            <sz val="9"/>
            <color indexed="81"/>
            <rFont val="Tahoma"/>
            <family val="2"/>
          </rPr>
          <t xml:space="preserve">
Number of hours you will sell food to your guests. DO NOT include shopping, prep or clean up time
</t>
        </r>
      </text>
    </comment>
    <comment ref="K49" authorId="0" shapeId="0" xr:uid="{C445C03B-DD5B-4886-846C-8A1CE5D61C92}">
      <text>
        <r>
          <rPr>
            <b/>
            <sz val="9"/>
            <color indexed="81"/>
            <rFont val="Tahoma"/>
            <family val="2"/>
          </rPr>
          <t>Bill Moore:</t>
        </r>
        <r>
          <rPr>
            <sz val="9"/>
            <color indexed="81"/>
            <rFont val="Tahoma"/>
            <family val="2"/>
          </rPr>
          <t xml:space="preserve">
Percentage of guests that could eat based on impulse. They see your cart and chose you over their original plans. This number will grow over time as you demonstrate consistent set up and delicious food</t>
        </r>
      </text>
    </comment>
    <comment ref="V49" authorId="0" shapeId="0" xr:uid="{5FA7F9FB-F503-4E4C-B835-F24863EA67B3}">
      <text>
        <r>
          <rPr>
            <b/>
            <sz val="9"/>
            <color indexed="81"/>
            <rFont val="Tahoma"/>
            <family val="2"/>
          </rPr>
          <t>Bill Moore:</t>
        </r>
        <r>
          <rPr>
            <sz val="9"/>
            <color indexed="81"/>
            <rFont val="Tahoma"/>
            <family val="2"/>
          </rPr>
          <t xml:space="preserve">
This adds walking and driving guests
</t>
        </r>
      </text>
    </comment>
    <comment ref="V50" authorId="0" shapeId="0" xr:uid="{D0D93478-53CF-4F52-BE12-47BF8DB0B27B}">
      <text>
        <r>
          <rPr>
            <b/>
            <sz val="9"/>
            <color indexed="81"/>
            <rFont val="Tahoma"/>
            <family val="2"/>
          </rPr>
          <t>Bill Moore:</t>
        </r>
        <r>
          <rPr>
            <sz val="9"/>
            <color indexed="81"/>
            <rFont val="Tahoma"/>
            <family val="2"/>
          </rPr>
          <t xml:space="preserve">
Number of guests that could see your cart and signs. Daily traffic divided by 24 times hours for service
</t>
        </r>
      </text>
    </comment>
    <comment ref="B51" authorId="0" shapeId="0" xr:uid="{04A7EC18-93DA-45D9-8FDB-AD755ABDDA00}">
      <text>
        <r>
          <rPr>
            <b/>
            <sz val="9"/>
            <color indexed="81"/>
            <rFont val="Tahoma"/>
            <family val="2"/>
          </rPr>
          <t>Bill Moore:</t>
        </r>
        <r>
          <rPr>
            <sz val="9"/>
            <color indexed="81"/>
            <rFont val="Tahoma"/>
            <family val="2"/>
          </rPr>
          <t xml:space="preserve">
Remember to account for weather in your area
</t>
        </r>
      </text>
    </comment>
    <comment ref="K51" authorId="0" shapeId="0" xr:uid="{92043A2F-93CB-4253-9BCE-ECA4BBA6B952}">
      <text>
        <r>
          <rPr>
            <b/>
            <sz val="9"/>
            <color indexed="81"/>
            <rFont val="Tahoma"/>
            <family val="2"/>
          </rPr>
          <t>Bill Moore:</t>
        </r>
        <r>
          <rPr>
            <sz val="9"/>
            <color indexed="81"/>
            <rFont val="Tahoma"/>
            <family val="2"/>
          </rPr>
          <t xml:space="preserve">
This is the number of passing cars that see you and decide to eat. Provided traffic and space allow. This number will increase over time as people plan to visit you rather than impulse buy.
</t>
        </r>
      </text>
    </comment>
    <comment ref="V51" authorId="0" shapeId="0" xr:uid="{73B368EA-A054-453F-B333-39A7E9CE71F1}">
      <text>
        <r>
          <rPr>
            <b/>
            <sz val="9"/>
            <color indexed="81"/>
            <rFont val="Tahoma"/>
            <family val="2"/>
          </rPr>
          <t>Bill Moore:</t>
        </r>
        <r>
          <rPr>
            <sz val="9"/>
            <color indexed="81"/>
            <rFont val="Tahoma"/>
            <family val="2"/>
          </rPr>
          <t xml:space="preserve">
Walking and driving guests added to number of passing vehicles</t>
        </r>
      </text>
    </comment>
    <comment ref="B53" authorId="0" shapeId="0" xr:uid="{96537BEA-ECD1-4326-9192-94A2ED804A00}">
      <text>
        <r>
          <rPr>
            <b/>
            <sz val="9"/>
            <color indexed="81"/>
            <rFont val="Tahoma"/>
            <family val="2"/>
          </rPr>
          <t>Bill Moore:</t>
        </r>
        <r>
          <rPr>
            <sz val="9"/>
            <color indexed="81"/>
            <rFont val="Tahoma"/>
            <family val="2"/>
          </rPr>
          <t xml:space="preserve">
Otherwise known as average check. Remember DO NOT include the sales taxes you will be collecting</t>
        </r>
      </text>
    </comment>
    <comment ref="K53" authorId="0" shapeId="0" xr:uid="{E8DDED28-64C3-48A5-9232-02B3B06902C9}">
      <text>
        <r>
          <rPr>
            <b/>
            <sz val="9"/>
            <color indexed="81"/>
            <rFont val="Tahoma"/>
            <family val="2"/>
          </rPr>
          <t>Bill Moore:</t>
        </r>
        <r>
          <rPr>
            <sz val="9"/>
            <color indexed="81"/>
            <rFont val="Tahoma"/>
            <family val="2"/>
          </rPr>
          <t xml:space="preserve">
This is the negative impact restaurants and other vendors will have on your potential sales. Provided of course they are good operators.</t>
        </r>
      </text>
    </comment>
    <comment ref="B55" authorId="0" shapeId="0" xr:uid="{EEAB56C4-13F4-49EC-841E-7DC4E412BA85}">
      <text>
        <r>
          <rPr>
            <b/>
            <sz val="9"/>
            <color indexed="81"/>
            <rFont val="Tahoma"/>
            <family val="2"/>
          </rPr>
          <t>Bill Moore:</t>
        </r>
        <r>
          <rPr>
            <sz val="9"/>
            <color indexed="81"/>
            <rFont val="Tahoma"/>
            <family val="2"/>
          </rPr>
          <t xml:space="preserve">
This will be the amount you will place on your 1040 before you begin applying deductions</t>
        </r>
      </text>
    </comment>
    <comment ref="K55" authorId="0" shapeId="0" xr:uid="{9D79060C-F39C-4061-A5DF-E57D1860647F}">
      <text>
        <r>
          <rPr>
            <b/>
            <sz val="9"/>
            <color indexed="81"/>
            <rFont val="Tahoma"/>
            <family val="2"/>
          </rPr>
          <t>Bill Moore:</t>
        </r>
        <r>
          <rPr>
            <sz val="9"/>
            <color indexed="81"/>
            <rFont val="Tahoma"/>
            <family val="2"/>
          </rPr>
          <t xml:space="preserve">
This is the negative impact restaurants and other vendors will have on your potential sales. Provided of course they are good operators.</t>
        </r>
      </text>
    </comment>
    <comment ref="V55" authorId="0" shapeId="0" xr:uid="{DA212D85-D1BE-4F6A-B91D-4ED54369E7C2}">
      <text>
        <r>
          <rPr>
            <b/>
            <sz val="9"/>
            <color indexed="81"/>
            <rFont val="Tahoma"/>
            <family val="2"/>
          </rPr>
          <t>Bill Moore:</t>
        </r>
        <r>
          <rPr>
            <sz val="9"/>
            <color indexed="81"/>
            <rFont val="Tahoma"/>
            <family val="2"/>
          </rPr>
          <t xml:space="preserve">
Annual Income Goal divided by profit from each guest and that total is divided by work days
</t>
        </r>
      </text>
    </comment>
    <comment ref="B57" authorId="0" shapeId="0" xr:uid="{CE207675-D457-4BA9-95C7-9422312EA1E0}">
      <text>
        <r>
          <rPr>
            <b/>
            <sz val="9"/>
            <color indexed="81"/>
            <rFont val="Tahoma"/>
            <family val="2"/>
          </rPr>
          <t>Bill Moore:</t>
        </r>
        <r>
          <rPr>
            <sz val="9"/>
            <color indexed="81"/>
            <rFont val="Tahoma"/>
            <family val="2"/>
          </rPr>
          <t xml:space="preserve">
Variable costs are expenses that will vary from day to day depending on several factors, such as guest flow or if you are even open. Food, paper, cleaning, propane, gasoline, credit card processing are examples of expenses that will vary. You can even budget certain items as percentages such as marketing or uniforms, setting this money aside until you have attained a certain level to make a purchase. If you are unsure what your variable % will be use an extremely high number of 40%. Understand this number will require higher sales to achieve your state income goal. Experienced vendors can achieve a 32% variable cost without too much effort.
</t>
        </r>
      </text>
    </comment>
    <comment ref="K57" authorId="0" shapeId="0" xr:uid="{782D78DA-1B24-4B14-863C-EA7C545106A8}">
      <text>
        <r>
          <rPr>
            <b/>
            <sz val="9"/>
            <color indexed="81"/>
            <rFont val="Tahoma"/>
            <family val="2"/>
          </rPr>
          <t>Bill Moore:</t>
        </r>
        <r>
          <rPr>
            <sz val="9"/>
            <color indexed="81"/>
            <rFont val="Tahoma"/>
            <family val="2"/>
          </rPr>
          <t xml:space="preserve">
Select the range of people that will bring back your offers. Generally 3% is considered to be a very successful redemption rate.</t>
        </r>
      </text>
    </comment>
    <comment ref="Q57" authorId="0" shapeId="0" xr:uid="{4FBEEB0D-5F02-459B-88D0-3232DDB050AC}">
      <text>
        <r>
          <rPr>
            <b/>
            <sz val="9"/>
            <color indexed="81"/>
            <rFont val="Tahoma"/>
            <family val="2"/>
          </rPr>
          <t>Bill Moore:</t>
        </r>
        <r>
          <rPr>
            <sz val="9"/>
            <color indexed="81"/>
            <rFont val="Tahoma"/>
            <family val="2"/>
          </rPr>
          <t xml:space="preserve">
Based on stated goals and research. Multiply average check times daily expected guests then add in projected marketing and then multiply that by days a year </t>
        </r>
      </text>
    </comment>
    <comment ref="B59" authorId="0" shapeId="0" xr:uid="{DD90E241-F074-40FA-90D7-EC7EB3638845}">
      <text>
        <r>
          <rPr>
            <b/>
            <sz val="9"/>
            <color indexed="81"/>
            <rFont val="Tahoma"/>
            <family val="2"/>
          </rPr>
          <t>Bill Moore:</t>
        </r>
        <r>
          <rPr>
            <sz val="9"/>
            <color indexed="81"/>
            <rFont val="Tahoma"/>
            <family val="2"/>
          </rPr>
          <t xml:space="preserve">
Fixed costs are expenses that do not change based on business flow and must be paid regardless if you are open or not. Rent, banking fees, phone service, insurance are examples. REMEMBER TO INCLUDE THE RENT AND ANY OTHER FEES FOR THIS LOCATION</t>
        </r>
      </text>
    </comment>
    <comment ref="K59" authorId="0" shapeId="0" xr:uid="{8CA06DBD-501C-4F50-87C2-D411629F5F5A}">
      <text>
        <r>
          <rPr>
            <b/>
            <sz val="9"/>
            <color indexed="81"/>
            <rFont val="Tahoma"/>
            <family val="2"/>
          </rPr>
          <t>Bill Moore:</t>
        </r>
        <r>
          <rPr>
            <sz val="9"/>
            <color indexed="81"/>
            <rFont val="Tahoma"/>
            <family val="2"/>
          </rPr>
          <t xml:space="preserve">
Will you set up near a major business (Lowe's, Walmart, Home Depot, etc) entry/exit door? Within 40 feet and on the same sidewalk?
</t>
        </r>
      </text>
    </comment>
    <comment ref="Q59" authorId="0" shapeId="0" xr:uid="{8A89D75F-C515-4DA3-834F-EE61102DFACE}">
      <text>
        <r>
          <rPr>
            <b/>
            <sz val="9"/>
            <color indexed="81"/>
            <rFont val="Tahoma"/>
            <family val="2"/>
          </rPr>
          <t>Bill Moore:</t>
        </r>
        <r>
          <rPr>
            <sz val="9"/>
            <color indexed="81"/>
            <rFont val="Tahoma"/>
            <family val="2"/>
          </rPr>
          <t xml:space="preserve">
Required Net sales to achieve taxable income goal
</t>
        </r>
      </text>
    </comment>
    <comment ref="B61" authorId="0" shapeId="0" xr:uid="{65C2E74E-0711-4459-9400-018B463366D1}">
      <text>
        <r>
          <rPr>
            <b/>
            <sz val="9"/>
            <color indexed="81"/>
            <rFont val="Tahoma"/>
            <family val="2"/>
          </rPr>
          <t>Bill Moore:</t>
        </r>
        <r>
          <rPr>
            <sz val="9"/>
            <color indexed="81"/>
            <rFont val="Tahoma"/>
            <family val="2"/>
          </rPr>
          <t xml:space="preserve">
This is a major marketing expense. List only events that involve coupons drops, direct mail, media buys, print ads, etc. You may or may not have to go this route
</t>
        </r>
      </text>
    </comment>
    <comment ref="B63" authorId="0" shapeId="0" xr:uid="{3877F112-2B4D-44A8-B2CB-F46086CE1381}">
      <text>
        <r>
          <rPr>
            <b/>
            <sz val="9"/>
            <color indexed="81"/>
            <rFont val="Tahoma"/>
            <family val="2"/>
          </rPr>
          <t>Bill Moore:</t>
        </r>
        <r>
          <rPr>
            <sz val="9"/>
            <color indexed="81"/>
            <rFont val="Tahoma"/>
            <family val="2"/>
          </rPr>
          <t xml:space="preserve">
This is the speed of service you expect to achieve. Major fast food chains generally set this at 1 to 2 guests per minute per register. Working alone a vendor should handle a minimum of 1 guest per minute. Input your current ability and strive to lower it with practice.
</t>
        </r>
      </text>
    </comment>
    <comment ref="AB63" authorId="0" shapeId="0" xr:uid="{57ACC71A-EDC9-46A8-82E4-0211043AE667}">
      <text>
        <r>
          <rPr>
            <b/>
            <sz val="9"/>
            <color indexed="81"/>
            <rFont val="Tahoma"/>
            <family val="2"/>
          </rPr>
          <t>Bill Moore:</t>
        </r>
        <r>
          <rPr>
            <sz val="9"/>
            <color indexed="81"/>
            <rFont val="Tahoma"/>
            <family val="2"/>
          </rPr>
          <t xml:space="preserve">
When you hit your income goal this will be your profit per guest</t>
        </r>
      </text>
    </comment>
    <comment ref="Q64" authorId="0" shapeId="0" xr:uid="{A72FF508-A426-4521-80A6-C3FF1F36D520}">
      <text>
        <r>
          <rPr>
            <b/>
            <sz val="9"/>
            <color indexed="81"/>
            <rFont val="Tahoma"/>
            <family val="2"/>
          </rPr>
          <t>Bill Moore:</t>
        </r>
        <r>
          <rPr>
            <sz val="9"/>
            <color indexed="81"/>
            <rFont val="Tahoma"/>
            <family val="2"/>
          </rPr>
          <t xml:space="preserve">
Sales required to pay for all fixed expenses. Every thing above this number is profit less your variable %
</t>
        </r>
      </text>
    </comment>
    <comment ref="AA64" authorId="0" shapeId="0" xr:uid="{75B3FDC5-F3CE-4346-A854-3D7707676532}">
      <text>
        <r>
          <rPr>
            <b/>
            <sz val="9"/>
            <color indexed="81"/>
            <rFont val="Tahoma"/>
            <family val="2"/>
          </rPr>
          <t>Bill Moore:</t>
        </r>
        <r>
          <rPr>
            <sz val="9"/>
            <color indexed="81"/>
            <rFont val="Tahoma"/>
            <family val="2"/>
          </rPr>
          <t xml:space="preserve">
This is the amount of money your business has generated after all business related expenses have been paid. Take that number and divide by your net sales for a percentage. This is the percentage you will achieve if you hit your income goal
</t>
        </r>
      </text>
    </comment>
    <comment ref="AB69" authorId="0" shapeId="0" xr:uid="{58196D19-5C65-4C10-8E1C-B34570A31118}">
      <text>
        <r>
          <rPr>
            <b/>
            <sz val="9"/>
            <color indexed="81"/>
            <rFont val="Tahoma"/>
            <family val="2"/>
          </rPr>
          <t>Bill Moore:</t>
        </r>
        <r>
          <rPr>
            <sz val="9"/>
            <color indexed="81"/>
            <rFont val="Tahoma"/>
            <family val="2"/>
          </rPr>
          <t xml:space="preserve">
Profit from each guest times expected Daily Guests times annual working days
</t>
        </r>
      </text>
    </comment>
    <comment ref="AB72" authorId="0" shapeId="0" xr:uid="{C882949E-A3E8-4010-9A60-B448758B8F00}">
      <text>
        <r>
          <rPr>
            <b/>
            <sz val="9"/>
            <color indexed="81"/>
            <rFont val="Tahoma"/>
            <family val="2"/>
          </rPr>
          <t>Bill Moore:</t>
        </r>
        <r>
          <rPr>
            <sz val="9"/>
            <color indexed="81"/>
            <rFont val="Tahoma"/>
            <family val="2"/>
          </rPr>
          <t xml:space="preserve">
Number of Guests in Market area times marketing redemption rate times profit from each guest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beta.bls.gov/maps/cew/us" htmlFormat="all"/>
  </connection>
  <connection id="2" xr16:uid="{00000000-0015-0000-FFFF-FFFF01000000}" keepAlive="1" name="Query - Document" description="Connection to the 'Document' query in the workbook." type="5" refreshedVersion="0" background="1">
    <dbPr connection="Provider=Microsoft.Mashup.OleDb.1;Data Source=$Workbook$;Location=Document" command="SELECT * FROM [Document]"/>
  </connection>
  <connection id="3" xr16:uid="{00000000-0015-0000-FFFF-FFFF02000000}" keepAlive="1" name="Query - https://www samsclub com/sams/homepride-hdb-16ct-24oz/prod20090392 ip?xid=plp:pr" description="Connection to the 'https://www samsclub com/sams/homepride-hdb-16ct-24oz/prod20090392 ip?xid=plp:pr' query in the workbook." type="5" refreshedVersion="0" background="1">
    <dbPr connection="Provider=Microsoft.Mashup.OleDb.1;Data Source=$Workbook$;Location=&quot;https://www samsclub com/sams/homepride-hdb-16ct-24oz/prod20090392 ip?xid=plp:pr&quot;" command="SELECT * FROM [https://www samsclub com/sams/homepride-hdb-16ct-24oz/prod20090392 ip?xid=plp:pr]"/>
  </connection>
</connections>
</file>

<file path=xl/sharedStrings.xml><?xml version="1.0" encoding="utf-8"?>
<sst xmlns="http://schemas.openxmlformats.org/spreadsheetml/2006/main" count="360" uniqueCount="265">
  <si>
    <t>yes</t>
  </si>
  <si>
    <t>no</t>
  </si>
  <si>
    <t>State</t>
  </si>
  <si>
    <t>City</t>
  </si>
  <si>
    <t>County</t>
  </si>
  <si>
    <t>Cost</t>
  </si>
  <si>
    <t>Property Owner</t>
  </si>
  <si>
    <t>Business Owner</t>
  </si>
  <si>
    <t>Business Manager</t>
  </si>
  <si>
    <t>City Officials</t>
  </si>
  <si>
    <t>County Officials</t>
  </si>
  <si>
    <t>operational hours</t>
  </si>
  <si>
    <t>Notes:</t>
  </si>
  <si>
    <t>Expenses</t>
  </si>
  <si>
    <t>daily car count</t>
  </si>
  <si>
    <t>hourly pedestrian traffic</t>
  </si>
  <si>
    <t>Target operating profit%</t>
  </si>
  <si>
    <t>Sales Tax %</t>
  </si>
  <si>
    <t>Number of days to work a year</t>
  </si>
  <si>
    <t>TO</t>
  </si>
  <si>
    <t>Great Marketing Plan Potential</t>
  </si>
  <si>
    <t>Walking distance guests</t>
  </si>
  <si>
    <t>Driving Distance Guests</t>
  </si>
  <si>
    <t>return rate</t>
  </si>
  <si>
    <t>Number of restaurants</t>
  </si>
  <si>
    <t>Number of direct competing vendors</t>
  </si>
  <si>
    <t>Number of complimentary vendors</t>
  </si>
  <si>
    <t>Legend</t>
  </si>
  <si>
    <t>user input</t>
  </si>
  <si>
    <t>Informational</t>
  </si>
  <si>
    <t>Computations</t>
  </si>
  <si>
    <t>Information and Computations</t>
  </si>
  <si>
    <t xml:space="preserve">Operational Goals and Research </t>
  </si>
  <si>
    <t>Hourly # cars exposed to signage</t>
  </si>
  <si>
    <t>Number of cars (.2% of cars will stop)</t>
  </si>
  <si>
    <t>Total possible guests per hour</t>
  </si>
  <si>
    <t>Net Income per guest</t>
  </si>
  <si>
    <t>Total Invited guests from marketing</t>
  </si>
  <si>
    <t>Average Check including sales taxes</t>
  </si>
  <si>
    <t>Annual Profit (income) $ goal</t>
  </si>
  <si>
    <t>No Marketing only Impulse Buying Potential</t>
  </si>
  <si>
    <t>% of car and foot traffic purchasing</t>
  </si>
  <si>
    <t>Daily Beginning Profit (Income) Potential</t>
  </si>
  <si>
    <t>Annual Profit (Income) Range</t>
  </si>
  <si>
    <t>Number of Marketing campaigns per year</t>
  </si>
  <si>
    <t>Minimum Number of guests daily to hit profit goal</t>
  </si>
  <si>
    <t xml:space="preserve">TO </t>
  </si>
  <si>
    <t>Additional Profit (income) from marketing</t>
  </si>
  <si>
    <t>Annual Additional Profit (Income)</t>
  </si>
  <si>
    <t>Sales Potential Little pre opening Marketing</t>
  </si>
  <si>
    <t>Estimated Annual income (profit) at startup of location less competitive intrusion</t>
  </si>
  <si>
    <t>Great Marketing Plan Potential Boost each campaign</t>
  </si>
  <si>
    <t>Potential Guests from Marketing</t>
  </si>
  <si>
    <t>Average Guests per hour open from marketing</t>
  </si>
  <si>
    <t>Estimated Income (profit) boost during a marketing campaign per monthly run</t>
  </si>
  <si>
    <t>impact of competition</t>
  </si>
  <si>
    <t>Bottom Line Location Income Potential</t>
  </si>
  <si>
    <t>Impact on hourly guests</t>
  </si>
  <si>
    <t>daily # of guest to hit profit goal</t>
  </si>
  <si>
    <t xml:space="preserve">Estimated income (profit) </t>
  </si>
  <si>
    <t>mini guest per hour</t>
  </si>
  <si>
    <t>hours per day</t>
  </si>
  <si>
    <t>Number</t>
  </si>
  <si>
    <t>to</t>
  </si>
  <si>
    <t>Street Address</t>
  </si>
  <si>
    <t>Location Specific Permits/Licenses</t>
  </si>
  <si>
    <t>county</t>
  </si>
  <si>
    <t>city/town</t>
  </si>
  <si>
    <t>none</t>
  </si>
  <si>
    <t>Jurisdiction</t>
  </si>
  <si>
    <t>Type Required</t>
  </si>
  <si>
    <t xml:space="preserve">Subtotal </t>
  </si>
  <si>
    <t>Department Contact Information</t>
  </si>
  <si>
    <t>Is a letter of permission required from the owner to satisfy permitting?</t>
  </si>
  <si>
    <t>Does the letter need to be displayed when in operation?</t>
  </si>
  <si>
    <t>Needed</t>
  </si>
  <si>
    <t>Concerns:</t>
  </si>
  <si>
    <t>Property/Business Information</t>
  </si>
  <si>
    <t>Street Eats LTD or similar required?</t>
  </si>
  <si>
    <t>Rent</t>
  </si>
  <si>
    <t>List Restrictions</t>
  </si>
  <si>
    <t>App Cost</t>
  </si>
  <si>
    <t>Research Findings</t>
  </si>
  <si>
    <t>Daily car count</t>
  </si>
  <si>
    <t>Posted speed limit</t>
  </si>
  <si>
    <t>Near corner/traffic lights</t>
  </si>
  <si>
    <t>Two way traffic</t>
  </si>
  <si>
    <t xml:space="preserve">Median break </t>
  </si>
  <si>
    <t>Correct direction</t>
  </si>
  <si>
    <t>very positive</t>
  </si>
  <si>
    <t>positive</t>
  </si>
  <si>
    <t xml:space="preserve">neutral </t>
  </si>
  <si>
    <t>negative</t>
  </si>
  <si>
    <t>very negative</t>
  </si>
  <si>
    <t>Foot traffic</t>
  </si>
  <si>
    <t xml:space="preserve">Mon </t>
  </si>
  <si>
    <t>Tue</t>
  </si>
  <si>
    <t>Wed</t>
  </si>
  <si>
    <t>Thu</t>
  </si>
  <si>
    <t>Fri</t>
  </si>
  <si>
    <t>Sat</t>
  </si>
  <si>
    <t>Sun</t>
  </si>
  <si>
    <t>Day</t>
  </si>
  <si>
    <t>Count</t>
  </si>
  <si>
    <t>Avg</t>
  </si>
  <si>
    <t># parking spots</t>
  </si>
  <si>
    <t># Guests (within 5 minutes)</t>
  </si>
  <si>
    <t># Competition within sight of cart</t>
  </si>
  <si>
    <t>Restaurants</t>
  </si>
  <si>
    <t>Vendors</t>
  </si>
  <si>
    <t>Final Approval Checklist</t>
  </si>
  <si>
    <t>Marketing Plan Developed?</t>
  </si>
  <si>
    <t>Closest shopping</t>
  </si>
  <si>
    <t>Closest residential</t>
  </si>
  <si>
    <t>Closest office complex</t>
  </si>
  <si>
    <t>Visit &amp; Invite</t>
  </si>
  <si>
    <t>Door hangers</t>
  </si>
  <si>
    <t>Flyers</t>
  </si>
  <si>
    <t>My Vending Goals</t>
  </si>
  <si>
    <t>I will serve food _____ hours a day</t>
  </si>
  <si>
    <t>I will have _____ monthly marketing events</t>
  </si>
  <si>
    <t>Variable Selection</t>
  </si>
  <si>
    <t>Guests in Market Area</t>
  </si>
  <si>
    <t>Impulse Buying Guests</t>
  </si>
  <si>
    <t>Potential Vehicle Guests</t>
  </si>
  <si>
    <t>Marketing Redemption</t>
  </si>
  <si>
    <t xml:space="preserve"> Vendor Competitive Impact</t>
  </si>
  <si>
    <t>Restaurant Comp Impact</t>
  </si>
  <si>
    <t>car guests</t>
  </si>
  <si>
    <t>walking guests</t>
  </si>
  <si>
    <t>competition</t>
  </si>
  <si>
    <t>restaurants</t>
  </si>
  <si>
    <t>vendors</t>
  </si>
  <si>
    <t>low high</t>
  </si>
  <si>
    <t xml:space="preserve">Drive By Marketing </t>
  </si>
  <si>
    <t>Total Marketing Potential</t>
  </si>
  <si>
    <t xml:space="preserve">hourly </t>
  </si>
  <si>
    <t>total</t>
  </si>
  <si>
    <t>daily</t>
  </si>
  <si>
    <t>Results From Research &amp; Goals</t>
  </si>
  <si>
    <t>Daily Expected Guest Range</t>
  </si>
  <si>
    <t>Annual Income Range with Little Marketing</t>
  </si>
  <si>
    <t>low marketing</t>
  </si>
  <si>
    <t>high marketing</t>
  </si>
  <si>
    <t># guests redeem</t>
  </si>
  <si>
    <t>Permit/License Cost</t>
  </si>
  <si>
    <t>Application Fee</t>
  </si>
  <si>
    <t>completed</t>
  </si>
  <si>
    <t>n/a</t>
  </si>
  <si>
    <t>Total First Month Cost</t>
  </si>
  <si>
    <t>The number of guests I can handle per hour is_____</t>
  </si>
  <si>
    <t>My variable cost goal is _____ %</t>
  </si>
  <si>
    <t>I expect to work _____ days a year</t>
  </si>
  <si>
    <t>I expect my guests to spend $_____ each</t>
  </si>
  <si>
    <t>I expect to make $_____ in taxable income</t>
  </si>
  <si>
    <t>My Annual Fixed Cost Dollars are $_____</t>
  </si>
  <si>
    <t>Break Even</t>
  </si>
  <si>
    <t>Daily Guests to Hit Goals</t>
  </si>
  <si>
    <t>Profit % after all expenses</t>
  </si>
  <si>
    <t>Profit Each Guest Goal</t>
  </si>
  <si>
    <t>Projected Net $ Increase per Marketing Event</t>
  </si>
  <si>
    <t>Income Goal</t>
  </si>
  <si>
    <t>Annual Projected Net Sales Range</t>
  </si>
  <si>
    <t>Annual P&amp;L Range based on Goals and Projections</t>
  </si>
  <si>
    <t>Net $ for Income Goal</t>
  </si>
  <si>
    <t>sales</t>
  </si>
  <si>
    <t>variable cost</t>
  </si>
  <si>
    <t>fixed cost</t>
  </si>
  <si>
    <t>Property Owner Name</t>
  </si>
  <si>
    <t>Business Owner Name</t>
  </si>
  <si>
    <t>Business Manager Name</t>
  </si>
  <si>
    <t>Signage laws?</t>
  </si>
  <si>
    <t>Signage restrictions?</t>
  </si>
  <si>
    <t>Traffic</t>
  </si>
  <si>
    <t>Speed Limit</t>
  </si>
  <si>
    <t>Traffic light/corner</t>
  </si>
  <si>
    <t>Two Way Traffic</t>
  </si>
  <si>
    <t>Set up Correct Direction</t>
  </si>
  <si>
    <t>Median Break</t>
  </si>
  <si>
    <t>Competition</t>
  </si>
  <si>
    <t>Decision</t>
  </si>
  <si>
    <t>Low Projected $</t>
  </si>
  <si>
    <t>Projected Income</t>
  </si>
  <si>
    <t>maybe</t>
  </si>
  <si>
    <t>Is this cost acceptable?</t>
  </si>
  <si>
    <t>Too much competition?</t>
  </si>
  <si>
    <t>impact</t>
  </si>
  <si>
    <t>Will be a</t>
  </si>
  <si>
    <t>Listed concerns from above:</t>
  </si>
  <si>
    <t>Are the listed concerns acceptable?</t>
  </si>
  <si>
    <t>Goal Income</t>
  </si>
  <si>
    <t>10*12</t>
  </si>
  <si>
    <t>5*9</t>
  </si>
  <si>
    <t>Find another site.</t>
  </si>
  <si>
    <t>Sq. feet for set up</t>
  </si>
  <si>
    <t xml:space="preserve">QCEW State and County Map </t>
  </si>
  <si>
    <t>Data Table</t>
  </si>
  <si>
    <t>Chart column</t>
  </si>
  <si>
    <t>Help  Number of establishments Total Covered Q4 2016p</t>
  </si>
  <si>
    <t>Help  Employment Total Covered Dec 2016p</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</si>
  <si>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</si>
  <si>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</si>
  <si>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</si>
  <si>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</si>
  <si>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</si>
  <si>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</si>
  <si>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</si>
  <si>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</si>
  <si>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</si>
  <si>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</si>
  <si>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</si>
  <si>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</si>
  <si>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</si>
  <si>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</si>
  <si>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</si>
  <si>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</si>
  <si>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</si>
  <si>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</si>
  <si>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</si>
  <si>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</si>
  <si>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</si>
  <si>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</si>
  <si>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</si>
  <si>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</si>
  <si>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</si>
  <si>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</si>
  <si>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</si>
  <si>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</si>
  <si>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</si>
  <si>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</si>
  <si>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</si>
  <si>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</si>
  <si>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</si>
  <si>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</si>
  <si>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</si>
  <si>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</si>
  <si>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</si>
  <si>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</si>
  <si>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</si>
  <si>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</si>
  <si>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</si>
  <si>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</si>
  <si>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</si>
  <si>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</si>
  <si>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</si>
  <si>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</si>
  <si>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</si>
  <si>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</si>
  <si>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</si>
  <si>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</si>
  <si>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</si>
  <si>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Puerto Rico </t>
  </si>
  <si>
    <t xml:space="preserve">Virgin Islands </t>
  </si>
  <si>
    <r>
      <t xml:space="preserve">Download: </t>
    </r>
    <r>
      <rPr>
        <u/>
        <sz val="11"/>
        <color rgb="FF003399"/>
        <rFont val="Tahoma"/>
        <family val="2"/>
      </rPr>
      <t>CSV for Excel</t>
    </r>
    <r>
      <rPr>
        <sz val="11"/>
        <color rgb="FF333333"/>
        <rFont val="Tahoma"/>
        <family val="2"/>
      </rPr>
      <t xml:space="preserve"> | </t>
    </r>
    <r>
      <rPr>
        <u/>
        <sz val="11"/>
        <color rgb="FF003399"/>
        <rFont val="Tahoma"/>
        <family val="2"/>
      </rPr>
      <t>CSV Data Feed</t>
    </r>
    <r>
      <rPr>
        <sz val="11"/>
        <color rgb="FF333333"/>
        <rFont val="Tahoma"/>
        <family val="2"/>
      </rPr>
      <t xml:space="preserve"> | </t>
    </r>
    <r>
      <rPr>
        <u/>
        <sz val="11"/>
        <color rgb="FF003399"/>
        <rFont val="Tahoma"/>
        <family val="2"/>
      </rPr>
      <t>XML</t>
    </r>
    <r>
      <rPr>
        <sz val="11"/>
        <color rgb="FF333333"/>
        <rFont val="Tahoma"/>
        <family val="2"/>
      </rPr>
      <t xml:space="preserve"> </t>
    </r>
    <r>
      <rPr>
        <u/>
        <sz val="11"/>
        <color rgb="FF003399"/>
        <rFont val="Tahoma"/>
        <family val="2"/>
      </rPr>
      <t>Help</t>
    </r>
  </si>
  <si>
    <t>Average Number of Employees</t>
  </si>
  <si>
    <t>Deposit</t>
  </si>
  <si>
    <t>Residential</t>
  </si>
  <si>
    <t>Business</t>
  </si>
  <si>
    <t>Business Door Location</t>
  </si>
  <si>
    <t>This is a marginal location. Marketing could make it successful. Do you have enough capital to ride out the sales building process?</t>
  </si>
  <si>
    <t>This location has a few flaws but still has a good chance for success when paired with delicious food and great service.</t>
  </si>
  <si>
    <t>On paper this is a perfect location. Good food and service will insure continued success. Get under contract ASAP!</t>
  </si>
  <si>
    <t>This location is:</t>
  </si>
  <si>
    <t>You have selected the first month cost as being a deal breaker. Investigate a new location.</t>
  </si>
  <si>
    <t>Monthly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</si>
</sst>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
    <numFmt numFmtId="166" formatCode="0.000"/>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9"/>
      <color indexed="81"/>
      <name val="Tahoma"/>
      <family val="2"/>
    </font>
    <font>
      <sz val="20"/>
      <color theme="1"/>
      <name val="Calibri"/>
      <family val="2"/>
      <scheme val="minor"/>
    </font>
    <font>
      <b/>
      <sz val="1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9"/>
      <color indexed="81"/>
      <name val="Tahoma"/>
      <family val="2"/>
    </font>
    <font>
      <sz val="9"/>
      <color theme="1"/>
      <name val="Calibri"/>
      <family val="2"/>
      <scheme val="minor"/>
    </font>
    <font>
      <sz val="16"/>
      <color theme="1"/>
      <name val="Calibri"/>
      <family val="2"/>
      <scheme val="minor"/>
    </font>
    <font>
      <sz val="8"/>
      <color theme="1"/>
      <name val="Calibri"/>
      <family val="2"/>
      <scheme val="minor"/>
    </font>
    <font>
      <b/>
      <sz val="9"/>
      <color theme="1"/>
      <name val="Calibri"/>
      <family val="2"/>
      <scheme val="minor"/>
    </font>
    <font>
      <sz val="9"/>
      <color indexed="81"/>
      <name val="Tahoma"/>
      <charset val="1"/>
    </font>
    <font>
      <b/>
      <sz val="9"/>
      <color indexed="81"/>
      <name val="Tahoma"/>
      <charset val="1"/>
    </font>
    <font>
      <i/>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i/>
      <sz val="12"/>
      <color theme="0"/>
      <name val="Calibri"/>
      <family val="2"/>
      <scheme val="minor"/>
    </font>
    <font>
      <sz val="12"/>
      <color theme="0"/>
      <name val="Calibri"/>
      <family val="2"/>
      <scheme val="minor"/>
    </font>
    <font>
      <b/>
      <sz val="12"/>
      <name val="Calibri"/>
      <family val="2"/>
      <scheme val="minor"/>
    </font>
    <font>
      <sz val="11"/>
      <name val="Calibri"/>
      <family val="2"/>
      <scheme val="minor"/>
    </font>
    <font>
      <sz val="12"/>
      <name val="Calibri"/>
      <family val="2"/>
      <scheme val="minor"/>
    </font>
    <font>
      <sz val="10"/>
      <color theme="1"/>
      <name val="Tahoma"/>
      <family val="2"/>
    </font>
    <font>
      <sz val="23"/>
      <color rgb="FF990000"/>
      <name val="Times New Roman"/>
      <family val="1"/>
    </font>
    <font>
      <sz val="11"/>
      <color rgb="FF333333"/>
      <name val="Tahoma"/>
      <family val="2"/>
    </font>
    <font>
      <u/>
      <sz val="11"/>
      <color rgb="FF003399"/>
      <name val="Tahoma"/>
      <family val="2"/>
    </font>
    <font>
      <sz val="17.600000000000001"/>
      <color theme="1"/>
      <name val="Arial"/>
      <family val="2"/>
    </font>
    <font>
      <sz val="9.35"/>
      <color theme="1"/>
      <name val="Tahoma"/>
      <family val="2"/>
    </font>
    <font>
      <b/>
      <sz val="9.35"/>
      <color theme="1"/>
      <name val="Tahoma"/>
      <family val="2"/>
    </font>
    <font>
      <sz val="10"/>
      <color rgb="FF222222"/>
      <name val="Arial"/>
      <family val="2"/>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4"/>
        <bgColor indexed="64"/>
      </patternFill>
    </fill>
    <fill>
      <patternFill patternType="solid">
        <fgColor rgb="FFFFFFFF"/>
        <bgColor indexed="64"/>
      </patternFill>
    </fill>
    <fill>
      <patternFill patternType="solid">
        <fgColor rgb="FFDDDDDD"/>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rgb="FFE2E2E2"/>
      </left>
      <right style="medium">
        <color rgb="FFE2E2E2"/>
      </right>
      <top/>
      <bottom/>
      <diagonal/>
    </border>
    <border>
      <left style="medium">
        <color rgb="FFCCCCCC"/>
      </left>
      <right/>
      <top/>
      <bottom/>
      <diagonal/>
    </border>
    <border>
      <left style="medium">
        <color rgb="FFE2E2E2"/>
      </left>
      <right/>
      <top style="medium">
        <color rgb="FFCCCCCC"/>
      </top>
      <bottom/>
      <diagonal/>
    </border>
    <border>
      <left style="medium">
        <color rgb="FFCCCCCC"/>
      </left>
      <right/>
      <top style="medium">
        <color rgb="FFCCCCCC"/>
      </top>
      <bottom/>
      <diagonal/>
    </border>
    <border>
      <left style="medium">
        <color rgb="FFE2E2E2"/>
      </left>
      <right/>
      <top/>
      <bottom/>
      <diagonal/>
    </border>
    <border>
      <left style="medium">
        <color rgb="FFE2E2E2"/>
      </left>
      <right/>
      <top/>
      <bottom style="medium">
        <color rgb="FFCCCCCC"/>
      </bottom>
      <diagonal/>
    </border>
    <border>
      <left style="medium">
        <color rgb="FFCCCCCC"/>
      </left>
      <right/>
      <top/>
      <bottom style="medium">
        <color rgb="FFCCCCCC"/>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57">
    <xf numFmtId="0" fontId="0" fillId="0" borderId="0" xfId="0"/>
    <xf numFmtId="0" fontId="3" fillId="0" borderId="0" xfId="3" applyAlignment="1" applyProtection="1"/>
    <xf numFmtId="0" fontId="0" fillId="0" borderId="0" xfId="0" applyFill="1" applyBorder="1"/>
    <xf numFmtId="0" fontId="0" fillId="0" borderId="0" xfId="0" applyBorder="1"/>
    <xf numFmtId="0" fontId="10" fillId="0" borderId="0" xfId="0" applyFont="1"/>
    <xf numFmtId="0" fontId="0" fillId="0" borderId="0" xfId="0" applyBorder="1" applyAlignment="1"/>
    <xf numFmtId="0" fontId="0" fillId="0" borderId="15" xfId="0" applyBorder="1" applyAlignment="1">
      <alignment horizontal="center"/>
    </xf>
    <xf numFmtId="10" fontId="2" fillId="0" borderId="7" xfId="2" applyNumberFormat="1" applyFont="1" applyBorder="1" applyAlignment="1">
      <alignment horizontal="center" vertical="center"/>
    </xf>
    <xf numFmtId="164" fontId="2" fillId="5" borderId="14" xfId="1" applyNumberFormat="1" applyFont="1" applyFill="1" applyBorder="1" applyAlignment="1">
      <alignment horizontal="center"/>
    </xf>
    <xf numFmtId="164" fontId="2" fillId="0" borderId="8" xfId="0" applyNumberFormat="1" applyFont="1" applyFill="1" applyBorder="1" applyAlignment="1">
      <alignment horizontal="center" vertical="center"/>
    </xf>
    <xf numFmtId="0" fontId="10" fillId="0" borderId="0" xfId="0" applyFont="1" applyBorder="1" applyAlignment="1">
      <alignment vertical="center"/>
    </xf>
    <xf numFmtId="0" fontId="2" fillId="5" borderId="6" xfId="0" applyFont="1" applyFill="1" applyBorder="1" applyAlignment="1">
      <alignment horizontal="center" vertical="center"/>
    </xf>
    <xf numFmtId="0" fontId="2" fillId="5" borderId="49" xfId="0" applyFont="1" applyFill="1" applyBorder="1" applyAlignment="1">
      <alignment horizontal="center"/>
    </xf>
    <xf numFmtId="0" fontId="2" fillId="5" borderId="13" xfId="0" applyFont="1" applyFill="1" applyBorder="1" applyAlignment="1">
      <alignment horizontal="center"/>
    </xf>
    <xf numFmtId="10" fontId="2" fillId="0" borderId="9" xfId="2" applyNumberFormat="1" applyFont="1" applyBorder="1" applyAlignment="1">
      <alignment horizontal="center" vertical="center"/>
    </xf>
    <xf numFmtId="164" fontId="2" fillId="5" borderId="15" xfId="1" applyNumberFormat="1" applyFont="1" applyFill="1" applyBorder="1" applyAlignment="1">
      <alignment horizontal="center"/>
    </xf>
    <xf numFmtId="164" fontId="2" fillId="0" borderId="11" xfId="0" applyNumberFormat="1" applyFont="1" applyFill="1" applyBorder="1" applyAlignment="1">
      <alignment horizontal="center" vertical="center"/>
    </xf>
    <xf numFmtId="10" fontId="0" fillId="0" borderId="7" xfId="2" applyNumberFormat="1" applyFont="1" applyBorder="1" applyAlignment="1">
      <alignment horizontal="center" vertical="center"/>
    </xf>
    <xf numFmtId="164" fontId="0" fillId="0" borderId="14" xfId="0" applyNumberFormat="1" applyFill="1" applyBorder="1" applyAlignment="1">
      <alignment horizontal="center"/>
    </xf>
    <xf numFmtId="0" fontId="0" fillId="5" borderId="6" xfId="0" applyFill="1" applyBorder="1" applyAlignment="1">
      <alignment horizontal="center"/>
    </xf>
    <xf numFmtId="0" fontId="0" fillId="5" borderId="49" xfId="0" applyFill="1" applyBorder="1" applyAlignment="1">
      <alignment horizontal="center"/>
    </xf>
    <xf numFmtId="10" fontId="0" fillId="0" borderId="9" xfId="2" applyNumberFormat="1" applyFont="1" applyBorder="1" applyAlignment="1">
      <alignment horizontal="center"/>
    </xf>
    <xf numFmtId="164" fontId="0" fillId="0" borderId="15" xfId="0" applyNumberFormat="1" applyFill="1" applyBorder="1" applyAlignment="1">
      <alignment horizontal="center"/>
    </xf>
    <xf numFmtId="0" fontId="0" fillId="0" borderId="49" xfId="0" applyBorder="1" applyAlignment="1">
      <alignment horizontal="center"/>
    </xf>
    <xf numFmtId="0" fontId="0" fillId="6" borderId="0" xfId="0" applyFill="1"/>
    <xf numFmtId="0" fontId="0" fillId="0" borderId="14" xfId="0" applyBorder="1"/>
    <xf numFmtId="10" fontId="2" fillId="5" borderId="49" xfId="2" applyNumberFormat="1" applyFont="1" applyFill="1" applyBorder="1" applyAlignment="1">
      <alignment horizontal="center" vertical="center" wrapText="1"/>
    </xf>
    <xf numFmtId="1" fontId="0" fillId="5" borderId="49" xfId="0" applyNumberFormat="1" applyFill="1" applyBorder="1" applyAlignment="1">
      <alignment horizontal="center"/>
    </xf>
    <xf numFmtId="0" fontId="0" fillId="0" borderId="15" xfId="0" applyFill="1" applyBorder="1"/>
    <xf numFmtId="9" fontId="10" fillId="0" borderId="16" xfId="2" applyFont="1" applyBorder="1" applyAlignment="1">
      <alignment horizontal="center" vertical="center" wrapText="1"/>
    </xf>
    <xf numFmtId="9" fontId="10" fillId="0" borderId="1" xfId="2" applyFont="1" applyBorder="1" applyAlignment="1">
      <alignment horizontal="center" vertical="center" wrapText="1"/>
    </xf>
    <xf numFmtId="9" fontId="10" fillId="0" borderId="36" xfId="2" applyFont="1" applyBorder="1" applyAlignment="1">
      <alignment horizontal="center" vertical="center" wrapText="1"/>
    </xf>
    <xf numFmtId="164" fontId="6" fillId="0" borderId="7" xfId="0" applyNumberFormat="1" applyFont="1" applyFill="1" applyBorder="1" applyAlignment="1">
      <alignment horizontal="center" vertical="center"/>
    </xf>
    <xf numFmtId="0" fontId="6" fillId="5" borderId="6" xfId="0" applyFont="1" applyFill="1" applyBorder="1" applyAlignment="1">
      <alignment horizontal="center"/>
    </xf>
    <xf numFmtId="164" fontId="6" fillId="0" borderId="9" xfId="0" applyNumberFormat="1" applyFont="1" applyFill="1" applyBorder="1" applyAlignment="1">
      <alignment horizontal="center" vertical="center"/>
    </xf>
    <xf numFmtId="164" fontId="0" fillId="0" borderId="0" xfId="0" applyNumberFormat="1" applyFill="1" applyBorder="1"/>
    <xf numFmtId="1" fontId="0" fillId="0" borderId="0" xfId="0" applyNumberFormat="1" applyBorder="1"/>
    <xf numFmtId="166" fontId="0" fillId="0" borderId="0" xfId="0" applyNumberFormat="1" applyBorder="1" applyAlignment="1"/>
    <xf numFmtId="0" fontId="2" fillId="0" borderId="0" xfId="0" applyFont="1" applyBorder="1" applyAlignment="1">
      <alignment vertical="center" wrapText="1"/>
    </xf>
    <xf numFmtId="164" fontId="0" fillId="0" borderId="0" xfId="0" applyNumberForma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vertical="center"/>
    </xf>
    <xf numFmtId="1" fontId="0" fillId="0" borderId="0" xfId="0" applyNumberFormat="1" applyBorder="1" applyAlignment="1"/>
    <xf numFmtId="0" fontId="2" fillId="0" borderId="0" xfId="0" applyFont="1" applyFill="1" applyBorder="1" applyAlignment="1">
      <alignment vertical="center" wrapText="1"/>
    </xf>
    <xf numFmtId="164" fontId="0" fillId="0" borderId="0" xfId="0" applyNumberFormat="1" applyBorder="1" applyAlignment="1">
      <alignment vertical="center" wrapText="1"/>
    </xf>
    <xf numFmtId="0" fontId="0" fillId="0" borderId="0" xfId="0" applyBorder="1" applyAlignment="1">
      <alignment vertical="center" wrapText="1"/>
    </xf>
    <xf numFmtId="164" fontId="0" fillId="0" borderId="0" xfId="0" applyNumberFormat="1" applyBorder="1"/>
    <xf numFmtId="164" fontId="0" fillId="0" borderId="0" xfId="1" applyNumberFormat="1" applyFont="1" applyBorder="1"/>
    <xf numFmtId="0" fontId="2" fillId="3" borderId="22" xfId="0" applyFont="1" applyFill="1" applyBorder="1" applyAlignment="1">
      <alignment horizontal="center"/>
    </xf>
    <xf numFmtId="0" fontId="2" fillId="7" borderId="23" xfId="0" applyFont="1" applyFill="1" applyBorder="1" applyAlignment="1">
      <alignment horizontal="center"/>
    </xf>
    <xf numFmtId="0" fontId="2" fillId="0" borderId="23" xfId="0" applyFont="1" applyBorder="1" applyAlignment="1">
      <alignment horizontal="center"/>
    </xf>
    <xf numFmtId="0" fontId="2" fillId="0" borderId="33" xfId="0" applyFont="1" applyBorder="1" applyAlignment="1">
      <alignment horizontal="center"/>
    </xf>
    <xf numFmtId="0" fontId="0" fillId="5" borderId="12" xfId="0" applyFill="1" applyBorder="1"/>
    <xf numFmtId="164" fontId="0" fillId="0" borderId="0" xfId="0" applyNumberFormat="1"/>
    <xf numFmtId="164" fontId="0" fillId="0" borderId="0" xfId="0" applyNumberFormat="1" applyAlignment="1"/>
    <xf numFmtId="0" fontId="10" fillId="0" borderId="0" xfId="0" applyFont="1" applyFill="1" applyBorder="1" applyAlignment="1"/>
    <xf numFmtId="0" fontId="0" fillId="9" borderId="0" xfId="0" applyFill="1"/>
    <xf numFmtId="0" fontId="10" fillId="0" borderId="0" xfId="0" applyFont="1" applyBorder="1" applyAlignment="1"/>
    <xf numFmtId="0" fontId="10" fillId="9" borderId="0" xfId="0" applyFont="1" applyFill="1" applyBorder="1" applyAlignment="1">
      <alignment vertical="top"/>
    </xf>
    <xf numFmtId="165" fontId="0" fillId="0" borderId="0" xfId="0" applyNumberFormat="1"/>
    <xf numFmtId="0" fontId="10" fillId="0" borderId="1" xfId="0" applyFont="1" applyBorder="1"/>
    <xf numFmtId="0" fontId="7" fillId="0" borderId="1" xfId="0" applyFont="1" applyBorder="1" applyAlignment="1">
      <alignment vertical="center"/>
    </xf>
    <xf numFmtId="9" fontId="0" fillId="0" borderId="0" xfId="2" applyFont="1"/>
    <xf numFmtId="10" fontId="0" fillId="0" borderId="0" xfId="2" applyNumberFormat="1" applyFont="1"/>
    <xf numFmtId="2" fontId="0" fillId="0" borderId="0" xfId="0" applyNumberFormat="1" applyBorder="1"/>
    <xf numFmtId="2" fontId="0" fillId="0" borderId="0" xfId="0" applyNumberFormat="1"/>
    <xf numFmtId="0" fontId="0" fillId="0" borderId="0" xfId="0" applyAlignment="1">
      <alignment horizontal="right"/>
    </xf>
    <xf numFmtId="1" fontId="0" fillId="0" borderId="0" xfId="0" applyNumberFormat="1" applyBorder="1" applyAlignment="1">
      <alignment vertical="center"/>
    </xf>
    <xf numFmtId="0" fontId="2" fillId="0" borderId="0" xfId="0" applyNumberFormat="1" applyFont="1" applyBorder="1" applyAlignment="1">
      <alignment vertical="center"/>
    </xf>
    <xf numFmtId="0" fontId="0" fillId="0" borderId="0" xfId="0" applyAlignment="1"/>
    <xf numFmtId="9" fontId="0" fillId="0" borderId="0" xfId="0" applyNumberFormat="1"/>
    <xf numFmtId="9" fontId="10" fillId="0" borderId="1" xfId="2" applyFont="1" applyBorder="1" applyAlignment="1">
      <alignment horizontal="center" vertical="center"/>
    </xf>
    <xf numFmtId="10" fontId="10" fillId="0" borderId="1" xfId="2" applyNumberFormat="1" applyFont="1" applyBorder="1" applyAlignment="1">
      <alignment horizontal="center"/>
    </xf>
    <xf numFmtId="9" fontId="10" fillId="0" borderId="1" xfId="2" applyFont="1" applyBorder="1" applyAlignment="1">
      <alignment horizontal="center"/>
    </xf>
    <xf numFmtId="10" fontId="10" fillId="5" borderId="1" xfId="2" applyNumberFormat="1" applyFont="1" applyFill="1" applyBorder="1" applyAlignment="1">
      <alignment vertical="center" wrapText="1"/>
    </xf>
    <xf numFmtId="0" fontId="7" fillId="0" borderId="1" xfId="0" applyFont="1" applyBorder="1" applyAlignment="1"/>
    <xf numFmtId="44" fontId="0" fillId="0" borderId="0" xfId="1" applyFont="1"/>
    <xf numFmtId="164" fontId="0" fillId="0" borderId="0" xfId="1" applyNumberFormat="1" applyFont="1"/>
    <xf numFmtId="1" fontId="0" fillId="0" borderId="0" xfId="0" applyNumberFormat="1"/>
    <xf numFmtId="164" fontId="10" fillId="0" borderId="0" xfId="0" applyNumberFormat="1" applyFont="1" applyAlignment="1"/>
    <xf numFmtId="0" fontId="10" fillId="0" borderId="0" xfId="0" applyFont="1" applyAlignment="1">
      <alignment vertical="center"/>
    </xf>
    <xf numFmtId="0" fontId="7" fillId="0" borderId="0" xfId="0" applyFont="1" applyAlignment="1">
      <alignment vertical="center"/>
    </xf>
    <xf numFmtId="0" fontId="10" fillId="9" borderId="0" xfId="0" applyFont="1" applyFill="1"/>
    <xf numFmtId="0" fontId="0" fillId="0" borderId="22" xfId="0" applyBorder="1"/>
    <xf numFmtId="0" fontId="7" fillId="0" borderId="23" xfId="0" applyFont="1" applyBorder="1"/>
    <xf numFmtId="0" fontId="10" fillId="9" borderId="38" xfId="0" applyFont="1" applyFill="1" applyBorder="1" applyAlignment="1">
      <alignment vertical="top"/>
    </xf>
    <xf numFmtId="0" fontId="0" fillId="9" borderId="0" xfId="0" applyFill="1" applyBorder="1"/>
    <xf numFmtId="0" fontId="0" fillId="9" borderId="2" xfId="0" applyFill="1" applyBorder="1"/>
    <xf numFmtId="0" fontId="10" fillId="9" borderId="50" xfId="0" applyFont="1" applyFill="1" applyBorder="1" applyAlignment="1">
      <alignment vertical="top"/>
    </xf>
    <xf numFmtId="0" fontId="10" fillId="0" borderId="12" xfId="0" applyFont="1" applyBorder="1"/>
    <xf numFmtId="0" fontId="0" fillId="0" borderId="12" xfId="0" applyFill="1" applyBorder="1"/>
    <xf numFmtId="0" fontId="0" fillId="5" borderId="12" xfId="0" applyFont="1" applyFill="1" applyBorder="1"/>
    <xf numFmtId="0" fontId="11" fillId="9" borderId="0" xfId="0" applyFont="1" applyFill="1" applyBorder="1" applyAlignment="1"/>
    <xf numFmtId="0" fontId="26" fillId="9" borderId="0" xfId="0" applyFont="1" applyFill="1" applyBorder="1"/>
    <xf numFmtId="0" fontId="26" fillId="0" borderId="0" xfId="0" applyFont="1"/>
    <xf numFmtId="0" fontId="0" fillId="9" borderId="37" xfId="0" applyFill="1" applyBorder="1"/>
    <xf numFmtId="0" fontId="0" fillId="9" borderId="0" xfId="0" applyFont="1" applyFill="1" applyBorder="1"/>
    <xf numFmtId="0" fontId="10" fillId="9" borderId="37" xfId="0" applyFont="1" applyFill="1" applyBorder="1"/>
    <xf numFmtId="0" fontId="10" fillId="9" borderId="0" xfId="0" applyFont="1" applyFill="1" applyBorder="1"/>
    <xf numFmtId="0" fontId="26" fillId="9" borderId="37" xfId="0" applyFont="1" applyFill="1" applyBorder="1" applyAlignment="1"/>
    <xf numFmtId="0" fontId="26" fillId="9" borderId="0" xfId="0" applyFont="1" applyFill="1" applyBorder="1" applyAlignment="1"/>
    <xf numFmtId="0" fontId="27" fillId="9" borderId="0" xfId="0" applyFont="1" applyFill="1" applyBorder="1"/>
    <xf numFmtId="0" fontId="0" fillId="9" borderId="37" xfId="0" applyFill="1" applyBorder="1" applyAlignment="1"/>
    <xf numFmtId="0" fontId="0" fillId="9" borderId="0" xfId="0" applyFill="1" applyBorder="1" applyAlignment="1"/>
    <xf numFmtId="0" fontId="0" fillId="9" borderId="0" xfId="0" applyFill="1" applyBorder="1" applyAlignment="1">
      <alignment vertical="center" wrapText="1"/>
    </xf>
    <xf numFmtId="0" fontId="0" fillId="9" borderId="38" xfId="0" applyFill="1" applyBorder="1"/>
    <xf numFmtId="0" fontId="21" fillId="9" borderId="0" xfId="0" applyFont="1" applyFill="1" applyBorder="1" applyAlignment="1">
      <alignment vertical="center"/>
    </xf>
    <xf numFmtId="0" fontId="0" fillId="0" borderId="21" xfId="0" applyBorder="1"/>
    <xf numFmtId="0" fontId="27" fillId="9" borderId="38" xfId="0" applyFont="1" applyFill="1" applyBorder="1"/>
    <xf numFmtId="0" fontId="0" fillId="9" borderId="39" xfId="0" applyFill="1" applyBorder="1"/>
    <xf numFmtId="0" fontId="0" fillId="9" borderId="34" xfId="0" applyFill="1" applyBorder="1"/>
    <xf numFmtId="0" fontId="0" fillId="9" borderId="35" xfId="0" applyFill="1" applyBorder="1"/>
    <xf numFmtId="0" fontId="0" fillId="9" borderId="41" xfId="0" applyFill="1" applyBorder="1"/>
    <xf numFmtId="0" fontId="0" fillId="9" borderId="2" xfId="0" applyFill="1" applyBorder="1" applyAlignment="1"/>
    <xf numFmtId="0" fontId="0" fillId="9" borderId="50" xfId="0" applyFill="1" applyBorder="1" applyAlignment="1"/>
    <xf numFmtId="0" fontId="25" fillId="5" borderId="0" xfId="0" applyFont="1" applyFill="1" applyBorder="1" applyAlignment="1"/>
    <xf numFmtId="0" fontId="26" fillId="5" borderId="0" xfId="0" applyFont="1" applyFill="1" applyBorder="1"/>
    <xf numFmtId="0" fontId="27" fillId="5" borderId="0" xfId="0" applyFont="1" applyFill="1" applyBorder="1"/>
    <xf numFmtId="16" fontId="0" fillId="0" borderId="0" xfId="0" applyNumberFormat="1" applyAlignment="1">
      <alignment horizontal="center"/>
    </xf>
    <xf numFmtId="0" fontId="0" fillId="0" borderId="0" xfId="0" applyAlignment="1">
      <alignment horizontal="center"/>
    </xf>
    <xf numFmtId="0" fontId="0" fillId="0" borderId="59" xfId="0" applyBorder="1" applyAlignment="1">
      <alignment horizontal="left" vertical="center"/>
    </xf>
    <xf numFmtId="0" fontId="29" fillId="0" borderId="59" xfId="0" applyFont="1" applyBorder="1" applyAlignment="1">
      <alignment horizontal="left" vertical="center" indent="1"/>
    </xf>
    <xf numFmtId="0" fontId="0" fillId="11" borderId="59" xfId="0" applyFill="1" applyBorder="1" applyAlignment="1">
      <alignment horizontal="left" vertical="center"/>
    </xf>
    <xf numFmtId="0" fontId="30" fillId="0" borderId="0" xfId="0" applyFont="1" applyAlignment="1">
      <alignment horizontal="left" vertical="center"/>
    </xf>
    <xf numFmtId="0" fontId="28" fillId="0" borderId="59" xfId="0" applyFont="1" applyBorder="1" applyAlignment="1">
      <alignment horizontal="left" vertical="center"/>
    </xf>
    <xf numFmtId="0" fontId="32" fillId="0" borderId="0" xfId="0" applyFont="1" applyAlignment="1">
      <alignment horizontal="left" vertical="center"/>
    </xf>
    <xf numFmtId="0" fontId="3" fillId="12" borderId="60" xfId="3" applyFill="1" applyBorder="1" applyAlignment="1" applyProtection="1">
      <alignment horizontal="center" vertical="center" wrapText="1"/>
    </xf>
    <xf numFmtId="3" fontId="3" fillId="11" borderId="60" xfId="3" applyNumberFormat="1" applyFill="1" applyBorder="1" applyAlignment="1" applyProtection="1">
      <alignment horizontal="right" vertical="center" wrapText="1" indent="1"/>
    </xf>
    <xf numFmtId="0" fontId="33" fillId="11" borderId="61" xfId="0" applyFont="1" applyFill="1" applyBorder="1" applyAlignment="1">
      <alignment horizontal="left" vertical="center" wrapText="1" indent="1"/>
    </xf>
    <xf numFmtId="0" fontId="3" fillId="11" borderId="62" xfId="3" applyFill="1" applyBorder="1" applyAlignment="1" applyProtection="1">
      <alignment horizontal="center" vertical="center" wrapText="1"/>
    </xf>
    <xf numFmtId="0" fontId="34" fillId="12" borderId="63" xfId="0" applyFont="1" applyFill="1" applyBorder="1" applyAlignment="1">
      <alignment horizontal="center" vertical="center" wrapText="1"/>
    </xf>
    <xf numFmtId="0" fontId="3" fillId="11" borderId="63" xfId="3" applyFill="1" applyBorder="1" applyAlignment="1" applyProtection="1">
      <alignment horizontal="left" vertical="center" wrapText="1" indent="1"/>
    </xf>
    <xf numFmtId="0" fontId="3" fillId="11" borderId="64" xfId="3" applyFill="1" applyBorder="1" applyAlignment="1" applyProtection="1">
      <alignment horizontal="left" vertical="center" wrapText="1" indent="1"/>
    </xf>
    <xf numFmtId="3" fontId="3" fillId="11" borderId="65" xfId="3" applyNumberFormat="1" applyFill="1" applyBorder="1" applyAlignment="1" applyProtection="1">
      <alignment horizontal="right" vertical="center" wrapText="1" indent="1"/>
    </xf>
    <xf numFmtId="165" fontId="0" fillId="0" borderId="0" xfId="0" applyNumberFormat="1" applyAlignment="1">
      <alignment horizontal="center" wrapText="1"/>
    </xf>
    <xf numFmtId="0" fontId="35" fillId="0" borderId="0" xfId="0" applyFont="1"/>
    <xf numFmtId="0" fontId="15" fillId="8" borderId="1" xfId="0" applyFont="1" applyFill="1" applyBorder="1" applyProtection="1">
      <protection locked="0"/>
    </xf>
    <xf numFmtId="0" fontId="15" fillId="8" borderId="1" xfId="0" applyFont="1" applyFill="1" applyBorder="1" applyAlignment="1" applyProtection="1">
      <alignment vertical="center"/>
      <protection locked="0"/>
    </xf>
    <xf numFmtId="0" fontId="0" fillId="5" borderId="0" xfId="0" applyFill="1" applyBorder="1" applyAlignment="1">
      <alignment horizontal="center"/>
    </xf>
    <xf numFmtId="0" fontId="0" fillId="5" borderId="13" xfId="0" applyFill="1" applyBorder="1" applyAlignment="1">
      <alignment horizontal="center"/>
    </xf>
    <xf numFmtId="0" fontId="14" fillId="0" borderId="39" xfId="0" applyFont="1" applyBorder="1" applyAlignment="1">
      <alignment horizontal="center" wrapText="1"/>
    </xf>
    <xf numFmtId="0" fontId="14" fillId="0" borderId="34" xfId="0" applyFont="1" applyBorder="1" applyAlignment="1">
      <alignment horizontal="center" wrapText="1"/>
    </xf>
    <xf numFmtId="0" fontId="14" fillId="0" borderId="37" xfId="0" applyFont="1" applyBorder="1" applyAlignment="1">
      <alignment horizontal="center" wrapText="1"/>
    </xf>
    <xf numFmtId="0" fontId="14" fillId="0" borderId="0" xfId="0" applyFont="1" applyBorder="1" applyAlignment="1">
      <alignment horizontal="center" wrapText="1"/>
    </xf>
    <xf numFmtId="0" fontId="14" fillId="0" borderId="41" xfId="0" applyFont="1" applyBorder="1" applyAlignment="1">
      <alignment horizontal="center" wrapText="1"/>
    </xf>
    <xf numFmtId="0" fontId="14" fillId="0" borderId="2" xfId="0" applyFont="1" applyBorder="1" applyAlignment="1">
      <alignment horizontal="center" wrapText="1"/>
    </xf>
    <xf numFmtId="10" fontId="14" fillId="0" borderId="34" xfId="2" applyNumberFormat="1" applyFont="1" applyBorder="1" applyAlignment="1">
      <alignment horizontal="center" vertical="center" wrapText="1"/>
    </xf>
    <xf numFmtId="10" fontId="14" fillId="0" borderId="0" xfId="2" applyNumberFormat="1" applyFont="1" applyBorder="1" applyAlignment="1">
      <alignment horizontal="center" vertical="center" wrapText="1"/>
    </xf>
    <xf numFmtId="10" fontId="14" fillId="0" borderId="2" xfId="2" applyNumberFormat="1"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0" xfId="0" applyFont="1" applyBorder="1" applyAlignment="1">
      <alignment horizontal="center" vertical="center" wrapText="1"/>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10" fillId="0" borderId="37" xfId="0" applyFont="1" applyBorder="1" applyAlignment="1">
      <alignment horizontal="center" vertical="top" wrapText="1"/>
    </xf>
    <xf numFmtId="0" fontId="10" fillId="0" borderId="0" xfId="0" applyFont="1" applyBorder="1" applyAlignment="1">
      <alignment horizontal="center" vertical="top" wrapText="1"/>
    </xf>
    <xf numFmtId="0" fontId="0" fillId="8" borderId="0" xfId="0" applyFill="1" applyBorder="1" applyAlignment="1" applyProtection="1">
      <alignment horizontal="center" vertical="center" wrapText="1"/>
      <protection locked="0"/>
    </xf>
    <xf numFmtId="0" fontId="0" fillId="8" borderId="38" xfId="0" applyFill="1" applyBorder="1" applyAlignment="1" applyProtection="1">
      <alignment horizontal="center" vertical="center" wrapText="1"/>
      <protection locked="0"/>
    </xf>
    <xf numFmtId="0" fontId="26" fillId="5" borderId="0" xfId="0" applyFont="1" applyFill="1" applyBorder="1" applyAlignment="1">
      <alignment horizontal="center" vertical="center"/>
    </xf>
    <xf numFmtId="0" fontId="26" fillId="0" borderId="38" xfId="0" applyFont="1" applyBorder="1" applyAlignment="1">
      <alignment horizontal="center" vertical="center" wrapText="1"/>
    </xf>
    <xf numFmtId="0" fontId="26" fillId="0" borderId="50" xfId="0" applyFont="1" applyBorder="1" applyAlignment="1">
      <alignment horizontal="center" vertical="center" wrapText="1"/>
    </xf>
    <xf numFmtId="0" fontId="0" fillId="0" borderId="41" xfId="0" applyBorder="1" applyAlignment="1">
      <alignment horizontal="center"/>
    </xf>
    <xf numFmtId="0" fontId="0" fillId="0" borderId="2" xfId="0" applyBorder="1" applyAlignment="1">
      <alignment horizontal="center"/>
    </xf>
    <xf numFmtId="8" fontId="0" fillId="0" borderId="2" xfId="0" applyNumberFormat="1" applyBorder="1" applyAlignment="1">
      <alignment horizontal="center"/>
    </xf>
    <xf numFmtId="0" fontId="11" fillId="0" borderId="37" xfId="0" applyFont="1" applyBorder="1" applyAlignment="1">
      <alignment horizontal="center"/>
    </xf>
    <xf numFmtId="0" fontId="11" fillId="0" borderId="0" xfId="0" applyFont="1" applyBorder="1" applyAlignment="1">
      <alignment horizontal="center"/>
    </xf>
    <xf numFmtId="0" fontId="11" fillId="0" borderId="38" xfId="0" applyFont="1"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8" fontId="0" fillId="0" borderId="0" xfId="0" applyNumberFormat="1" applyBorder="1" applyAlignment="1">
      <alignment horizontal="center"/>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0" fillId="0" borderId="50" xfId="0" applyBorder="1" applyAlignment="1">
      <alignment horizontal="center" vertical="center" wrapText="1"/>
    </xf>
    <xf numFmtId="0" fontId="0" fillId="0" borderId="20" xfId="0" applyBorder="1" applyAlignment="1">
      <alignment horizontal="center"/>
    </xf>
    <xf numFmtId="0" fontId="0" fillId="0" borderId="12" xfId="0" applyBorder="1" applyAlignment="1">
      <alignment horizontal="center"/>
    </xf>
    <xf numFmtId="0" fontId="21" fillId="5" borderId="12" xfId="0" applyFont="1" applyFill="1" applyBorder="1" applyAlignment="1">
      <alignment horizontal="center"/>
    </xf>
    <xf numFmtId="0" fontId="21" fillId="5" borderId="21" xfId="0" applyFont="1" applyFill="1" applyBorder="1" applyAlignment="1">
      <alignment horizontal="center"/>
    </xf>
    <xf numFmtId="0" fontId="10" fillId="0" borderId="0" xfId="0" applyFont="1" applyBorder="1" applyAlignment="1">
      <alignment horizontal="center"/>
    </xf>
    <xf numFmtId="0" fontId="0" fillId="8" borderId="0" xfId="0" applyFill="1" applyBorder="1" applyAlignment="1" applyProtection="1">
      <alignment horizontal="center"/>
      <protection locked="0"/>
    </xf>
    <xf numFmtId="0" fontId="0" fillId="8" borderId="38" xfId="0" applyFill="1" applyBorder="1" applyAlignment="1" applyProtection="1">
      <alignment horizontal="center"/>
      <protection locked="0"/>
    </xf>
    <xf numFmtId="0" fontId="0" fillId="0" borderId="12" xfId="0" applyFont="1" applyBorder="1" applyAlignment="1">
      <alignment horizontal="center"/>
    </xf>
    <xf numFmtId="0" fontId="10" fillId="0" borderId="12" xfId="0" applyFont="1" applyBorder="1" applyAlignment="1">
      <alignment horizontal="center"/>
    </xf>
    <xf numFmtId="0" fontId="8" fillId="0" borderId="52" xfId="0" applyFont="1" applyBorder="1" applyAlignment="1">
      <alignment horizontal="center"/>
    </xf>
    <xf numFmtId="0" fontId="8" fillId="0" borderId="54" xfId="0" applyFont="1" applyBorder="1" applyAlignment="1">
      <alignment horizontal="center"/>
    </xf>
    <xf numFmtId="0" fontId="8" fillId="0" borderId="53"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0" fillId="5" borderId="20" xfId="0" applyFont="1" applyFill="1" applyBorder="1" applyAlignment="1">
      <alignment horizontal="left"/>
    </xf>
    <xf numFmtId="0" fontId="10" fillId="5" borderId="12" xfId="0" applyFont="1" applyFill="1" applyBorder="1" applyAlignment="1">
      <alignment horizontal="left"/>
    </xf>
    <xf numFmtId="164" fontId="10" fillId="5" borderId="12" xfId="0" applyNumberFormat="1" applyFont="1" applyFill="1" applyBorder="1" applyAlignment="1">
      <alignment horizontal="center"/>
    </xf>
    <xf numFmtId="0" fontId="10" fillId="5" borderId="12" xfId="0" applyFont="1" applyFill="1" applyBorder="1" applyAlignment="1">
      <alignment horizontal="center"/>
    </xf>
    <xf numFmtId="0" fontId="0" fillId="8" borderId="12" xfId="0" applyFill="1" applyBorder="1" applyAlignment="1" applyProtection="1">
      <alignment horizontal="center"/>
      <protection locked="0"/>
    </xf>
    <xf numFmtId="0" fontId="0" fillId="8" borderId="21" xfId="0" applyFill="1" applyBorder="1" applyAlignment="1" applyProtection="1">
      <alignment horizontal="center"/>
      <protection locked="0"/>
    </xf>
    <xf numFmtId="0" fontId="0" fillId="0" borderId="47" xfId="0" applyBorder="1" applyAlignment="1">
      <alignment horizontal="center" vertical="top" wrapText="1"/>
    </xf>
    <xf numFmtId="0" fontId="0" fillId="0" borderId="5" xfId="0" applyBorder="1" applyAlignment="1">
      <alignment horizontal="center" vertical="top" wrapText="1"/>
    </xf>
    <xf numFmtId="0" fontId="0" fillId="0" borderId="29" xfId="0" applyBorder="1" applyAlignment="1">
      <alignment horizontal="center" vertical="top" wrapText="1"/>
    </xf>
    <xf numFmtId="0" fontId="0" fillId="0" borderId="37" xfId="0" applyBorder="1" applyAlignment="1">
      <alignment horizontal="center" vertical="top" wrapText="1"/>
    </xf>
    <xf numFmtId="0" fontId="0" fillId="0" borderId="0" xfId="0" applyBorder="1" applyAlignment="1">
      <alignment horizontal="center" vertical="top" wrapText="1"/>
    </xf>
    <xf numFmtId="0" fontId="0" fillId="0" borderId="38" xfId="0" applyBorder="1" applyAlignment="1">
      <alignment horizontal="center" vertical="top" wrapText="1"/>
    </xf>
    <xf numFmtId="0" fontId="0" fillId="0" borderId="48" xfId="0" applyBorder="1" applyAlignment="1">
      <alignment horizontal="center" vertical="top" wrapText="1"/>
    </xf>
    <xf numFmtId="0" fontId="0" fillId="0" borderId="10" xfId="0" applyBorder="1" applyAlignment="1">
      <alignment horizontal="center" vertical="top" wrapText="1"/>
    </xf>
    <xf numFmtId="0" fontId="0" fillId="0" borderId="51" xfId="0" applyBorder="1" applyAlignment="1">
      <alignment horizontal="center" vertical="top" wrapText="1"/>
    </xf>
    <xf numFmtId="0" fontId="11" fillId="5" borderId="20" xfId="0" applyFont="1" applyFill="1" applyBorder="1" applyAlignment="1">
      <alignment horizontal="left"/>
    </xf>
    <xf numFmtId="0" fontId="11" fillId="5" borderId="12" xfId="0" applyFont="1" applyFill="1" applyBorder="1" applyAlignment="1">
      <alignment horizontal="left"/>
    </xf>
    <xf numFmtId="164" fontId="11" fillId="5" borderId="12" xfId="0" applyNumberFormat="1" applyFont="1" applyFill="1" applyBorder="1" applyAlignment="1">
      <alignment horizontal="center"/>
    </xf>
    <xf numFmtId="0" fontId="11" fillId="5" borderId="12" xfId="0" applyFont="1" applyFill="1" applyBorder="1" applyAlignment="1">
      <alignment horizontal="center"/>
    </xf>
    <xf numFmtId="0" fontId="11" fillId="0" borderId="48" xfId="0" applyFont="1" applyBorder="1" applyAlignment="1">
      <alignment horizontal="center"/>
    </xf>
    <xf numFmtId="0" fontId="11" fillId="0" borderId="10" xfId="0" applyFont="1" applyBorder="1" applyAlignment="1">
      <alignment horizontal="center"/>
    </xf>
    <xf numFmtId="0" fontId="11" fillId="0" borderId="51" xfId="0" applyFont="1" applyBorder="1" applyAlignment="1">
      <alignment horizontal="center"/>
    </xf>
    <xf numFmtId="0" fontId="10" fillId="0" borderId="16" xfId="0" applyFont="1" applyBorder="1" applyAlignment="1">
      <alignment horizontal="left" wrapText="1"/>
    </xf>
    <xf numFmtId="0" fontId="10" fillId="0" borderId="1" xfId="0" applyFont="1" applyBorder="1" applyAlignment="1">
      <alignment horizontal="left" wrapText="1"/>
    </xf>
    <xf numFmtId="0" fontId="10" fillId="8" borderId="1" xfId="0" applyFont="1" applyFill="1" applyBorder="1" applyAlignment="1" applyProtection="1">
      <alignment horizontal="center" vertical="center"/>
      <protection locked="0"/>
    </xf>
    <xf numFmtId="0" fontId="7" fillId="0" borderId="1" xfId="0" applyFont="1" applyBorder="1" applyAlignment="1">
      <alignment horizontal="left" vertical="center" wrapText="1"/>
    </xf>
    <xf numFmtId="8" fontId="0" fillId="0" borderId="1" xfId="0" applyNumberFormat="1" applyBorder="1" applyAlignment="1">
      <alignment horizontal="center"/>
    </xf>
    <xf numFmtId="8" fontId="0" fillId="0" borderId="36" xfId="0" applyNumberFormat="1" applyBorder="1" applyAlignment="1">
      <alignment horizontal="center"/>
    </xf>
    <xf numFmtId="0" fontId="7" fillId="0" borderId="16" xfId="0" applyFont="1" applyBorder="1" applyAlignment="1">
      <alignment horizontal="left" vertical="center" wrapText="1"/>
    </xf>
    <xf numFmtId="0" fontId="7" fillId="9" borderId="0" xfId="0" applyFont="1" applyFill="1" applyBorder="1" applyAlignment="1">
      <alignment horizontal="center" vertical="center" wrapText="1"/>
    </xf>
    <xf numFmtId="0" fontId="2" fillId="0" borderId="1" xfId="0" applyFont="1" applyBorder="1" applyAlignment="1">
      <alignment horizontal="left" vertic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2" fillId="0" borderId="1" xfId="0" applyFont="1" applyBorder="1" applyAlignment="1">
      <alignment horizontal="left"/>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4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64" fontId="10" fillId="8" borderId="1" xfId="0" applyNumberFormat="1" applyFont="1" applyFill="1" applyBorder="1" applyAlignment="1" applyProtection="1">
      <alignment horizontal="center" vertical="center" wrapText="1"/>
      <protection locked="0"/>
    </xf>
    <xf numFmtId="0" fontId="0" fillId="0" borderId="5" xfId="0" applyFill="1" applyBorder="1" applyAlignment="1">
      <alignment horizontal="center"/>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9" borderId="1" xfId="0" applyFill="1" applyBorder="1" applyAlignment="1">
      <alignment horizontal="center"/>
    </xf>
    <xf numFmtId="0" fontId="0" fillId="9" borderId="36" xfId="0" applyFill="1" applyBorder="1" applyAlignment="1">
      <alignment horizontal="center"/>
    </xf>
    <xf numFmtId="0" fontId="0" fillId="0" borderId="16" xfId="0" applyBorder="1" applyAlignment="1">
      <alignment horizontal="left" vertical="center" wrapText="1"/>
    </xf>
    <xf numFmtId="0" fontId="0" fillId="0" borderId="1" xfId="0" applyBorder="1" applyAlignment="1">
      <alignment horizontal="left" vertical="center" wrapText="1"/>
    </xf>
    <xf numFmtId="9" fontId="10" fillId="8" borderId="1" xfId="2" applyFont="1" applyFill="1" applyBorder="1" applyAlignment="1" applyProtection="1">
      <alignment horizontal="center" vertical="center" wrapText="1"/>
      <protection locked="0"/>
    </xf>
    <xf numFmtId="0" fontId="10" fillId="0" borderId="1" xfId="0" applyFont="1" applyBorder="1" applyAlignment="1">
      <alignment horizontal="center"/>
    </xf>
    <xf numFmtId="164" fontId="0" fillId="0" borderId="1" xfId="0" applyNumberFormat="1" applyBorder="1" applyAlignment="1">
      <alignment horizontal="center"/>
    </xf>
    <xf numFmtId="164" fontId="0" fillId="0" borderId="36" xfId="0" applyNumberFormat="1" applyBorder="1" applyAlignment="1">
      <alignment horizontal="center"/>
    </xf>
    <xf numFmtId="9" fontId="10" fillId="8" borderId="1" xfId="2" applyFont="1" applyFill="1" applyBorder="1" applyAlignment="1" applyProtection="1">
      <alignment horizontal="center"/>
      <protection locked="0"/>
    </xf>
    <xf numFmtId="0" fontId="10" fillId="0" borderId="16" xfId="0" applyFont="1" applyBorder="1" applyAlignment="1">
      <alignment horizontal="left" vertical="center" wrapText="1"/>
    </xf>
    <xf numFmtId="0" fontId="10" fillId="0" borderId="1" xfId="0" applyFont="1" applyBorder="1" applyAlignment="1">
      <alignment horizontal="left" vertical="center" wrapText="1"/>
    </xf>
    <xf numFmtId="0" fontId="10" fillId="8" borderId="1" xfId="0" applyFont="1" applyFill="1" applyBorder="1" applyAlignment="1" applyProtection="1">
      <alignment horizontal="center" vertical="center" wrapText="1"/>
      <protection locked="0"/>
    </xf>
    <xf numFmtId="0" fontId="0" fillId="0" borderId="1" xfId="0" applyFont="1" applyBorder="1" applyAlignment="1">
      <alignment horizontal="left"/>
    </xf>
    <xf numFmtId="0" fontId="9" fillId="0" borderId="1" xfId="0" applyFont="1" applyBorder="1" applyAlignment="1"/>
    <xf numFmtId="1" fontId="11" fillId="0" borderId="1" xfId="0" applyNumberFormat="1" applyFont="1" applyBorder="1" applyAlignment="1">
      <alignment horizontal="center"/>
    </xf>
    <xf numFmtId="1" fontId="11" fillId="0" borderId="36" xfId="0" applyNumberFormat="1" applyFont="1" applyBorder="1" applyAlignment="1">
      <alignment horizontal="center"/>
    </xf>
    <xf numFmtId="10" fontId="10" fillId="8" borderId="1" xfId="2" applyNumberFormat="1" applyFont="1" applyFill="1" applyBorder="1" applyAlignment="1" applyProtection="1">
      <alignment horizontal="center"/>
      <protection locked="0"/>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9" fontId="7" fillId="0" borderId="1" xfId="2" applyFont="1" applyBorder="1" applyAlignment="1">
      <alignment horizontal="center"/>
    </xf>
    <xf numFmtId="0" fontId="2" fillId="0" borderId="1" xfId="0" applyFont="1" applyBorder="1" applyAlignment="1"/>
    <xf numFmtId="0" fontId="7" fillId="0" borderId="1" xfId="0" applyFont="1" applyBorder="1" applyAlignment="1">
      <alignment horizontal="left"/>
    </xf>
    <xf numFmtId="0" fontId="10" fillId="0" borderId="1" xfId="0" applyFont="1" applyBorder="1" applyAlignment="1">
      <alignment vertical="center" wrapText="1"/>
    </xf>
    <xf numFmtId="1" fontId="10" fillId="0" borderId="1" xfId="0" applyNumberFormat="1" applyFont="1" applyBorder="1" applyAlignment="1">
      <alignment horizontal="center"/>
    </xf>
    <xf numFmtId="1" fontId="10" fillId="0" borderId="36" xfId="0" applyNumberFormat="1" applyFont="1" applyBorder="1" applyAlignment="1">
      <alignment horizontal="center"/>
    </xf>
    <xf numFmtId="0" fontId="11" fillId="0" borderId="16" xfId="0" applyFont="1" applyBorder="1" applyAlignment="1">
      <alignment horizontal="center"/>
    </xf>
    <xf numFmtId="0" fontId="11" fillId="0" borderId="1" xfId="0" applyFont="1" applyBorder="1" applyAlignment="1">
      <alignment horizontal="center"/>
    </xf>
    <xf numFmtId="0" fontId="11" fillId="0" borderId="36"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xf numFmtId="9" fontId="10" fillId="8" borderId="1" xfId="2" applyFont="1" applyFill="1" applyBorder="1" applyAlignment="1" applyProtection="1">
      <alignment horizontal="center" vertical="center"/>
      <protection locked="0"/>
    </xf>
    <xf numFmtId="0" fontId="10" fillId="0" borderId="1" xfId="0" applyFont="1" applyBorder="1" applyAlignment="1">
      <alignment vertical="center"/>
    </xf>
    <xf numFmtId="1" fontId="10" fillId="0" borderId="1" xfId="0" applyNumberFormat="1" applyFont="1" applyBorder="1" applyAlignment="1">
      <alignment horizontal="center" vertical="center"/>
    </xf>
    <xf numFmtId="1" fontId="10" fillId="0" borderId="36" xfId="0" applyNumberFormat="1" applyFont="1" applyBorder="1" applyAlignment="1">
      <alignment horizontal="center" vertical="center"/>
    </xf>
    <xf numFmtId="0" fontId="10" fillId="0" borderId="37" xfId="0" applyFont="1" applyBorder="1" applyAlignment="1">
      <alignment horizontal="left" vertical="top"/>
    </xf>
    <xf numFmtId="0" fontId="10" fillId="0" borderId="0" xfId="0" applyFont="1" applyBorder="1" applyAlignment="1">
      <alignment horizontal="left" vertical="top"/>
    </xf>
    <xf numFmtId="0" fontId="10" fillId="8" borderId="5" xfId="0" applyFont="1" applyFill="1" applyBorder="1" applyAlignment="1" applyProtection="1">
      <alignment horizontal="center" vertical="top" wrapText="1"/>
      <protection locked="0"/>
    </xf>
    <xf numFmtId="0" fontId="10" fillId="8" borderId="2" xfId="0" applyFont="1" applyFill="1" applyBorder="1" applyAlignment="1" applyProtection="1">
      <alignment horizontal="center" vertical="top" wrapText="1"/>
      <protection locked="0"/>
    </xf>
    <xf numFmtId="0" fontId="22" fillId="10" borderId="16" xfId="0" applyFont="1" applyFill="1" applyBorder="1" applyAlignment="1">
      <alignment vertical="center"/>
    </xf>
    <xf numFmtId="0" fontId="22" fillId="10" borderId="1" xfId="0" applyFont="1" applyFill="1" applyBorder="1" applyAlignment="1">
      <alignment vertical="center"/>
    </xf>
    <xf numFmtId="0" fontId="20" fillId="4" borderId="1" xfId="0" applyFont="1" applyFill="1" applyBorder="1" applyAlignment="1" applyProtection="1">
      <alignment horizontal="center" vertical="top"/>
      <protection locked="0"/>
    </xf>
    <xf numFmtId="0" fontId="20" fillId="4" borderId="36" xfId="0" applyFont="1" applyFill="1" applyBorder="1" applyAlignment="1" applyProtection="1">
      <alignment horizontal="center" vertical="top"/>
      <protection locked="0"/>
    </xf>
    <xf numFmtId="0" fontId="19" fillId="0" borderId="41" xfId="0" applyFont="1" applyBorder="1" applyAlignment="1">
      <alignment horizontal="right" vertical="center"/>
    </xf>
    <xf numFmtId="0" fontId="19" fillId="0" borderId="2" xfId="0" applyFont="1" applyBorder="1" applyAlignment="1">
      <alignment horizontal="right" vertical="center"/>
    </xf>
    <xf numFmtId="0" fontId="23" fillId="10" borderId="22" xfId="0" applyFont="1" applyFill="1" applyBorder="1" applyAlignment="1">
      <alignment horizontal="center"/>
    </xf>
    <xf numFmtId="0" fontId="23" fillId="10" borderId="23" xfId="0" applyFont="1" applyFill="1" applyBorder="1" applyAlignment="1">
      <alignment horizontal="center"/>
    </xf>
    <xf numFmtId="0" fontId="24" fillId="4" borderId="23" xfId="0" applyFont="1" applyFill="1" applyBorder="1" applyAlignment="1" applyProtection="1">
      <alignment horizontal="center"/>
      <protection locked="0"/>
    </xf>
    <xf numFmtId="0" fontId="24" fillId="4" borderId="33" xfId="0" applyFont="1" applyFill="1" applyBorder="1" applyAlignment="1" applyProtection="1">
      <alignment horizontal="center"/>
      <protection locked="0"/>
    </xf>
    <xf numFmtId="0" fontId="10" fillId="0" borderId="37" xfId="0" applyFont="1" applyBorder="1" applyAlignment="1">
      <alignment horizontal="left" vertical="center"/>
    </xf>
    <xf numFmtId="0" fontId="10" fillId="0" borderId="0" xfId="0" applyFont="1" applyBorder="1" applyAlignment="1">
      <alignment horizontal="left" vertical="center"/>
    </xf>
    <xf numFmtId="0" fontId="10" fillId="8" borderId="0" xfId="0" applyFont="1" applyFill="1" applyBorder="1" applyAlignment="1" applyProtection="1">
      <alignment horizontal="center" vertical="top" wrapText="1"/>
      <protection locked="0"/>
    </xf>
    <xf numFmtId="0" fontId="19" fillId="0" borderId="48" xfId="0" applyFont="1" applyBorder="1" applyAlignment="1">
      <alignment horizontal="right" vertical="center"/>
    </xf>
    <xf numFmtId="0" fontId="19" fillId="0" borderId="10" xfId="0" applyFont="1" applyBorder="1" applyAlignment="1">
      <alignment horizontal="right" vertical="center"/>
    </xf>
    <xf numFmtId="0" fontId="10" fillId="0" borderId="47" xfId="0" applyFont="1" applyBorder="1" applyAlignment="1">
      <alignment horizontal="left" vertical="center"/>
    </xf>
    <xf numFmtId="0" fontId="10" fillId="0" borderId="5" xfId="0" applyFont="1" applyBorder="1" applyAlignment="1">
      <alignment horizontal="left" vertical="center"/>
    </xf>
    <xf numFmtId="0" fontId="10" fillId="8" borderId="7" xfId="0" applyFont="1" applyFill="1" applyBorder="1" applyAlignment="1" applyProtection="1">
      <alignment horizontal="center" vertical="center"/>
      <protection locked="0"/>
    </xf>
    <xf numFmtId="0" fontId="10" fillId="8" borderId="5" xfId="0" applyFont="1" applyFill="1" applyBorder="1" applyAlignment="1" applyProtection="1">
      <alignment horizontal="center" vertical="center"/>
      <protection locked="0"/>
    </xf>
    <xf numFmtId="0" fontId="10" fillId="8" borderId="8" xfId="0" applyFont="1" applyFill="1" applyBorder="1" applyAlignment="1" applyProtection="1">
      <alignment horizontal="center" vertical="center"/>
      <protection locked="0"/>
    </xf>
    <xf numFmtId="0" fontId="10" fillId="8" borderId="6"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protection locked="0"/>
    </xf>
    <xf numFmtId="0" fontId="10" fillId="8" borderId="13" xfId="0" applyFont="1" applyFill="1" applyBorder="1" applyAlignment="1" applyProtection="1">
      <alignment horizontal="center" vertical="center"/>
      <protection locked="0"/>
    </xf>
    <xf numFmtId="0" fontId="10" fillId="8" borderId="29" xfId="0" applyFont="1" applyFill="1" applyBorder="1" applyAlignment="1" applyProtection="1">
      <alignment horizontal="center" vertical="center"/>
      <protection locked="0"/>
    </xf>
    <xf numFmtId="0" fontId="10" fillId="8" borderId="38" xfId="0" applyFont="1" applyFill="1" applyBorder="1" applyAlignment="1" applyProtection="1">
      <alignment horizontal="center" vertical="center"/>
      <protection locked="0"/>
    </xf>
    <xf numFmtId="165" fontId="0" fillId="0" borderId="1" xfId="0" applyNumberFormat="1" applyBorder="1" applyAlignment="1">
      <alignment horizontal="center"/>
    </xf>
    <xf numFmtId="165" fontId="0" fillId="0" borderId="14" xfId="0" applyNumberFormat="1" applyBorder="1" applyAlignment="1">
      <alignment horizontal="center"/>
    </xf>
    <xf numFmtId="0" fontId="10" fillId="0" borderId="16" xfId="0" applyFont="1" applyBorder="1" applyAlignment="1">
      <alignment horizontal="left" vertical="center"/>
    </xf>
    <xf numFmtId="0" fontId="10" fillId="0" borderId="1" xfId="0" applyFont="1" applyBorder="1" applyAlignment="1">
      <alignment horizontal="left" vertical="center"/>
    </xf>
    <xf numFmtId="0" fontId="10" fillId="8" borderId="3" xfId="0" applyFont="1" applyFill="1" applyBorder="1" applyAlignment="1" applyProtection="1">
      <alignment horizontal="center" vertical="center"/>
      <protection locked="0"/>
    </xf>
    <xf numFmtId="0" fontId="22" fillId="10" borderId="30" xfId="0" applyFont="1" applyFill="1" applyBorder="1" applyAlignment="1">
      <alignment horizontal="center" vertical="top"/>
    </xf>
    <xf numFmtId="0" fontId="22" fillId="10" borderId="31" xfId="0" applyFont="1" applyFill="1" applyBorder="1" applyAlignment="1">
      <alignment horizontal="center" vertical="top"/>
    </xf>
    <xf numFmtId="0" fontId="22" fillId="10" borderId="32" xfId="0" applyFont="1" applyFill="1" applyBorder="1" applyAlignment="1">
      <alignment horizontal="center" vertical="top"/>
    </xf>
    <xf numFmtId="0" fontId="10" fillId="0" borderId="16" xfId="0" applyFont="1" applyBorder="1" applyAlignment="1">
      <alignment horizontal="center" vertical="center"/>
    </xf>
    <xf numFmtId="0" fontId="0" fillId="8" borderId="3"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0" borderId="3" xfId="0" applyFont="1" applyBorder="1" applyAlignment="1">
      <alignment horizontal="left" vertical="top"/>
    </xf>
    <xf numFmtId="0" fontId="0" fillId="0" borderId="12" xfId="0" applyFont="1" applyBorder="1" applyAlignment="1">
      <alignment horizontal="left" vertical="top"/>
    </xf>
    <xf numFmtId="0" fontId="0" fillId="0" borderId="21" xfId="0" applyFont="1" applyBorder="1" applyAlignment="1">
      <alignment horizontal="left" vertical="top"/>
    </xf>
    <xf numFmtId="0" fontId="10" fillId="0" borderId="3" xfId="0" applyFont="1" applyBorder="1" applyAlignment="1">
      <alignment horizontal="center" vertical="top"/>
    </xf>
    <xf numFmtId="0" fontId="10" fillId="0" borderId="12" xfId="0" applyFont="1" applyBorder="1" applyAlignment="1">
      <alignment horizontal="center" vertical="top"/>
    </xf>
    <xf numFmtId="0" fontId="10" fillId="0" borderId="4" xfId="0" applyFont="1" applyBorder="1" applyAlignment="1">
      <alignment horizontal="center" vertical="top"/>
    </xf>
    <xf numFmtId="0" fontId="10" fillId="9" borderId="14" xfId="0" applyFont="1" applyFill="1" applyBorder="1" applyAlignment="1">
      <alignment horizontal="center" vertical="top"/>
    </xf>
    <xf numFmtId="0" fontId="10" fillId="9" borderId="49" xfId="0" applyFont="1" applyFill="1" applyBorder="1" applyAlignment="1">
      <alignment horizontal="center" vertical="top"/>
    </xf>
    <xf numFmtId="0" fontId="10" fillId="9" borderId="42" xfId="0" applyFont="1" applyFill="1" applyBorder="1" applyAlignment="1">
      <alignment horizontal="center" vertical="top"/>
    </xf>
    <xf numFmtId="0" fontId="10" fillId="0" borderId="21" xfId="0" applyFont="1" applyBorder="1" applyAlignment="1">
      <alignment horizontal="center" vertical="top"/>
    </xf>
    <xf numFmtId="0" fontId="10" fillId="8" borderId="1" xfId="0" applyFont="1" applyFill="1" applyBorder="1" applyAlignment="1" applyProtection="1">
      <alignment horizontal="center" vertical="top"/>
      <protection locked="0"/>
    </xf>
    <xf numFmtId="0" fontId="10" fillId="8" borderId="36" xfId="0" applyFont="1" applyFill="1" applyBorder="1" applyAlignment="1" applyProtection="1">
      <alignment horizontal="center" vertical="top"/>
      <protection locked="0"/>
    </xf>
    <xf numFmtId="0" fontId="0" fillId="0" borderId="6"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9" borderId="14" xfId="0" applyFill="1" applyBorder="1" applyAlignment="1">
      <alignment horizontal="center"/>
    </xf>
    <xf numFmtId="0" fontId="0" fillId="9" borderId="49" xfId="0" applyFill="1" applyBorder="1" applyAlignment="1">
      <alignment horizontal="center"/>
    </xf>
    <xf numFmtId="0" fontId="0" fillId="9" borderId="15" xfId="0" applyFill="1" applyBorder="1" applyAlignment="1">
      <alignment horizontal="center"/>
    </xf>
    <xf numFmtId="0" fontId="0" fillId="0" borderId="21" xfId="0" applyBorder="1" applyAlignment="1">
      <alignment horizontal="center"/>
    </xf>
    <xf numFmtId="0" fontId="0" fillId="8" borderId="4" xfId="0" applyFill="1" applyBorder="1" applyAlignment="1" applyProtection="1">
      <alignment horizontal="center" vertical="center"/>
      <protection locked="0"/>
    </xf>
    <xf numFmtId="1" fontId="0" fillId="5" borderId="3" xfId="0" applyNumberFormat="1" applyFill="1" applyBorder="1" applyAlignment="1">
      <alignment horizontal="center" vertical="center"/>
    </xf>
    <xf numFmtId="1" fontId="0" fillId="5" borderId="12" xfId="0" applyNumberFormat="1" applyFill="1" applyBorder="1" applyAlignment="1">
      <alignment horizontal="center" vertical="center"/>
    </xf>
    <xf numFmtId="1" fontId="0" fillId="5" borderId="21" xfId="0" applyNumberFormat="1" applyFill="1" applyBorder="1" applyAlignment="1">
      <alignment horizontal="center" vertical="center"/>
    </xf>
    <xf numFmtId="0" fontId="0" fillId="0" borderId="1" xfId="0" applyFont="1" applyBorder="1" applyAlignment="1">
      <alignment horizontal="center" vertical="center"/>
    </xf>
    <xf numFmtId="0" fontId="0" fillId="0" borderId="36" xfId="0" applyFont="1" applyBorder="1" applyAlignment="1">
      <alignment horizontal="center" vertical="center"/>
    </xf>
    <xf numFmtId="0" fontId="0" fillId="0" borderId="45" xfId="0" applyFill="1" applyBorder="1" applyAlignment="1">
      <alignment horizontal="left"/>
    </xf>
    <xf numFmtId="0" fontId="0" fillId="0" borderId="25" xfId="0" applyFill="1" applyBorder="1" applyAlignment="1">
      <alignment horizontal="left"/>
    </xf>
    <xf numFmtId="0" fontId="0" fillId="8" borderId="25" xfId="0" applyFill="1" applyBorder="1" applyAlignment="1" applyProtection="1">
      <alignment horizontal="center" wrapText="1"/>
      <protection locked="0"/>
    </xf>
    <xf numFmtId="0" fontId="0" fillId="8" borderId="27" xfId="0" applyFill="1" applyBorder="1" applyAlignment="1" applyProtection="1">
      <alignment horizontal="center" wrapText="1"/>
      <protection locked="0"/>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1" fontId="0" fillId="0" borderId="49" xfId="0" applyNumberFormat="1" applyBorder="1" applyAlignment="1">
      <alignment horizontal="center" vertical="center"/>
    </xf>
    <xf numFmtId="1" fontId="0" fillId="0" borderId="15" xfId="0" applyNumberFormat="1" applyBorder="1" applyAlignment="1">
      <alignment horizontal="center" vertic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164" fontId="11" fillId="0" borderId="6"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1" fillId="0" borderId="38" xfId="0" applyNumberFormat="1" applyFont="1" applyFill="1" applyBorder="1" applyAlignment="1">
      <alignment horizontal="center" vertical="center" wrapText="1"/>
    </xf>
    <xf numFmtId="9" fontId="10" fillId="0" borderId="47" xfId="0" applyNumberFormat="1" applyFont="1" applyBorder="1" applyAlignment="1">
      <alignment horizontal="center" vertical="center"/>
    </xf>
    <xf numFmtId="9" fontId="10" fillId="0" borderId="37" xfId="0" applyNumberFormat="1" applyFont="1" applyBorder="1" applyAlignment="1">
      <alignment horizontal="center" vertical="center"/>
    </xf>
    <xf numFmtId="0" fontId="10" fillId="8" borderId="1" xfId="0" applyFont="1" applyFill="1" applyBorder="1" applyAlignment="1" applyProtection="1">
      <alignment horizontal="center"/>
      <protection locked="0"/>
    </xf>
    <xf numFmtId="0" fontId="0" fillId="0" borderId="1" xfId="0" applyFont="1" applyBorder="1" applyAlignment="1">
      <alignment horizontal="left" vertical="center"/>
    </xf>
    <xf numFmtId="164" fontId="11" fillId="0" borderId="43"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164" fontId="11" fillId="0" borderId="50" xfId="0" applyNumberFormat="1" applyFont="1" applyFill="1" applyBorder="1" applyAlignment="1">
      <alignment horizontal="center" vertical="center" wrapText="1"/>
    </xf>
    <xf numFmtId="0" fontId="0" fillId="8" borderId="12" xfId="0" applyFill="1" applyBorder="1" applyAlignment="1" applyProtection="1">
      <alignment horizontal="center" wrapText="1"/>
      <protection locked="0"/>
    </xf>
    <xf numFmtId="0" fontId="0" fillId="8" borderId="21" xfId="0" applyFill="1" applyBorder="1" applyAlignment="1" applyProtection="1">
      <alignment horizontal="center" wrapText="1"/>
      <protection locked="0"/>
    </xf>
    <xf numFmtId="164" fontId="11" fillId="0" borderId="43" xfId="0" applyNumberFormat="1" applyFont="1" applyBorder="1" applyAlignment="1">
      <alignment horizontal="center"/>
    </xf>
    <xf numFmtId="0" fontId="11" fillId="0" borderId="2" xfId="0" applyFont="1" applyBorder="1" applyAlignment="1">
      <alignment horizontal="center"/>
    </xf>
    <xf numFmtId="0" fontId="11" fillId="0" borderId="50" xfId="0" applyFont="1" applyBorder="1" applyAlignment="1">
      <alignment horizont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2" fillId="0" borderId="14" xfId="0" applyFont="1" applyBorder="1" applyAlignment="1">
      <alignment horizontal="center" wrapText="1"/>
    </xf>
    <xf numFmtId="0" fontId="2" fillId="0" borderId="49" xfId="0" applyFont="1" applyBorder="1" applyAlignment="1">
      <alignment horizontal="center" wrapText="1"/>
    </xf>
    <xf numFmtId="0" fontId="13" fillId="0" borderId="6" xfId="0" applyFont="1" applyBorder="1" applyAlignment="1">
      <alignment horizontal="center"/>
    </xf>
    <xf numFmtId="0" fontId="13" fillId="0" borderId="0" xfId="0" applyFont="1" applyAlignment="1">
      <alignment horizontal="center"/>
    </xf>
    <xf numFmtId="0" fontId="10" fillId="0" borderId="57" xfId="0" applyFont="1" applyBorder="1" applyAlignment="1">
      <alignment horizontal="left" vertical="center"/>
    </xf>
    <xf numFmtId="0" fontId="10" fillId="0" borderId="49" xfId="0" applyFont="1" applyBorder="1" applyAlignment="1">
      <alignment horizontal="left" vertical="center"/>
    </xf>
    <xf numFmtId="0" fontId="10" fillId="8" borderId="49" xfId="0" applyFont="1" applyFill="1" applyBorder="1" applyAlignment="1" applyProtection="1">
      <alignment horizontal="center"/>
      <protection locked="0"/>
    </xf>
    <xf numFmtId="0" fontId="10" fillId="0" borderId="49" xfId="0" applyFont="1" applyBorder="1" applyAlignment="1">
      <alignment horizontal="left"/>
    </xf>
    <xf numFmtId="164" fontId="0" fillId="8" borderId="49" xfId="0" applyNumberFormat="1" applyFill="1" applyBorder="1" applyAlignment="1" applyProtection="1">
      <alignment horizontal="center"/>
      <protection locked="0"/>
    </xf>
    <xf numFmtId="0" fontId="0" fillId="0" borderId="49" xfId="0" applyBorder="1" applyAlignment="1">
      <alignment horizontal="left"/>
    </xf>
    <xf numFmtId="0" fontId="0" fillId="8" borderId="6"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10" fillId="9" borderId="6" xfId="0" applyFont="1" applyFill="1" applyBorder="1" applyAlignment="1">
      <alignment horizontal="center" vertical="center"/>
    </xf>
    <xf numFmtId="0" fontId="10" fillId="9" borderId="0" xfId="0" applyFont="1" applyFill="1" applyBorder="1" applyAlignment="1">
      <alignment horizontal="center" vertical="center"/>
    </xf>
    <xf numFmtId="0" fontId="10" fillId="9" borderId="38" xfId="0" applyFont="1" applyFill="1" applyBorder="1" applyAlignment="1">
      <alignment horizontal="center" vertical="center"/>
    </xf>
    <xf numFmtId="10" fontId="2" fillId="6" borderId="39" xfId="2" applyNumberFormat="1" applyFont="1" applyFill="1" applyBorder="1" applyAlignment="1">
      <alignment horizontal="center"/>
    </xf>
    <xf numFmtId="10" fontId="2" fillId="6" borderId="34" xfId="2" applyNumberFormat="1" applyFont="1" applyFill="1" applyBorder="1" applyAlignment="1">
      <alignment horizontal="center"/>
    </xf>
    <xf numFmtId="10" fontId="2" fillId="6" borderId="35" xfId="2" applyNumberFormat="1" applyFont="1" applyFill="1" applyBorder="1" applyAlignment="1">
      <alignment horizontal="center"/>
    </xf>
    <xf numFmtId="0" fontId="0" fillId="0" borderId="47" xfId="0" applyFill="1" applyBorder="1" applyAlignment="1">
      <alignment vertical="center" wrapText="1"/>
    </xf>
    <xf numFmtId="0" fontId="0" fillId="0" borderId="5" xfId="0" applyFill="1" applyBorder="1" applyAlignment="1">
      <alignment vertical="center" wrapText="1"/>
    </xf>
    <xf numFmtId="0" fontId="0" fillId="0" borderId="48" xfId="0" applyFill="1" applyBorder="1" applyAlignment="1">
      <alignment vertical="center" wrapText="1"/>
    </xf>
    <xf numFmtId="0" fontId="0" fillId="0" borderId="10" xfId="0" applyFill="1" applyBorder="1" applyAlignment="1">
      <alignment vertical="center" wrapText="1"/>
    </xf>
    <xf numFmtId="0" fontId="0" fillId="8" borderId="5" xfId="0" applyFill="1" applyBorder="1" applyAlignment="1" applyProtection="1">
      <alignment horizontal="left" vertical="top" wrapText="1"/>
      <protection locked="0"/>
    </xf>
    <xf numFmtId="0" fontId="0" fillId="8" borderId="29" xfId="0"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51" xfId="0" applyFill="1" applyBorder="1" applyAlignment="1" applyProtection="1">
      <alignment horizontal="left" vertical="top" wrapText="1"/>
      <protection locked="0"/>
    </xf>
    <xf numFmtId="0" fontId="2" fillId="0" borderId="4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4" xfId="0" applyFont="1" applyBorder="1" applyAlignment="1">
      <alignment horizontal="center" vertical="center" wrapText="1"/>
    </xf>
    <xf numFmtId="164" fontId="11" fillId="0" borderId="7"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29" xfId="0" applyFont="1" applyBorder="1" applyAlignment="1">
      <alignment horizontal="center" vertical="center"/>
    </xf>
    <xf numFmtId="0" fontId="11" fillId="5" borderId="6" xfId="0" applyFont="1" applyFill="1" applyBorder="1" applyAlignment="1">
      <alignment horizontal="center"/>
    </xf>
    <xf numFmtId="0" fontId="11" fillId="5" borderId="0" xfId="0" applyFont="1" applyFill="1" applyBorder="1" applyAlignment="1">
      <alignment horizontal="center"/>
    </xf>
    <xf numFmtId="0" fontId="11" fillId="5" borderId="38" xfId="0" applyFont="1" applyFill="1" applyBorder="1" applyAlignment="1">
      <alignment horizontal="center"/>
    </xf>
    <xf numFmtId="164" fontId="0" fillId="0" borderId="10" xfId="0" applyNumberFormat="1" applyBorder="1" applyAlignment="1">
      <alignment horizontal="center"/>
    </xf>
    <xf numFmtId="0" fontId="0" fillId="0" borderId="11" xfId="0" applyBorder="1" applyAlignment="1">
      <alignment horizontal="center"/>
    </xf>
    <xf numFmtId="0" fontId="0" fillId="0" borderId="20" xfId="0" applyFont="1" applyBorder="1" applyAlignment="1">
      <alignment horizontal="left"/>
    </xf>
    <xf numFmtId="0" fontId="0" fillId="0" borderId="12" xfId="0" applyFont="1" applyBorder="1" applyAlignment="1">
      <alignment horizontal="left"/>
    </xf>
    <xf numFmtId="0" fontId="10" fillId="8" borderId="12" xfId="0" applyFont="1" applyFill="1" applyBorder="1" applyAlignment="1" applyProtection="1">
      <alignment horizontal="center"/>
      <protection locked="0"/>
    </xf>
    <xf numFmtId="0" fontId="10" fillId="0" borderId="12" xfId="0" applyFont="1" applyFill="1" applyBorder="1" applyAlignment="1">
      <alignment horizontal="left" vertical="top"/>
    </xf>
    <xf numFmtId="0" fontId="10" fillId="8" borderId="12" xfId="0" applyFont="1" applyFill="1" applyBorder="1" applyAlignment="1" applyProtection="1">
      <alignment horizontal="center" vertical="top"/>
      <protection locked="0"/>
    </xf>
    <xf numFmtId="0" fontId="10" fillId="8" borderId="21" xfId="0" applyFont="1" applyFill="1" applyBorder="1" applyAlignment="1" applyProtection="1">
      <alignment horizontal="center" vertical="top"/>
      <protection locked="0"/>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0" fillId="8" borderId="5" xfId="0" applyFill="1" applyBorder="1" applyAlignment="1" applyProtection="1">
      <alignment vertical="top" wrapText="1"/>
      <protection locked="0"/>
    </xf>
    <xf numFmtId="0" fontId="0" fillId="8" borderId="29" xfId="0" applyFill="1" applyBorder="1" applyAlignment="1" applyProtection="1">
      <alignment vertical="top" wrapText="1"/>
      <protection locked="0"/>
    </xf>
    <xf numFmtId="0" fontId="0" fillId="8" borderId="10" xfId="0" applyFill="1" applyBorder="1" applyAlignment="1" applyProtection="1">
      <alignment vertical="top" wrapText="1"/>
      <protection locked="0"/>
    </xf>
    <xf numFmtId="0" fontId="0" fillId="8" borderId="51" xfId="0" applyFill="1" applyBorder="1" applyAlignment="1" applyProtection="1">
      <alignment vertical="top" wrapText="1"/>
      <protection locked="0"/>
    </xf>
    <xf numFmtId="164" fontId="11" fillId="0" borderId="7" xfId="0" applyNumberFormat="1" applyFont="1" applyBorder="1" applyAlignment="1">
      <alignment horizontal="center"/>
    </xf>
    <xf numFmtId="0" fontId="11" fillId="0" borderId="5" xfId="0" applyFont="1" applyBorder="1" applyAlignment="1">
      <alignment horizontal="center"/>
    </xf>
    <xf numFmtId="0" fontId="11" fillId="0" borderId="29" xfId="0" applyFont="1" applyBorder="1" applyAlignment="1">
      <alignment horizontal="center"/>
    </xf>
    <xf numFmtId="0" fontId="10" fillId="0" borderId="57" xfId="0" applyFont="1" applyBorder="1" applyAlignment="1">
      <alignment horizontal="left" vertical="top"/>
    </xf>
    <xf numFmtId="0" fontId="10" fillId="0" borderId="49" xfId="0" applyFont="1" applyBorder="1" applyAlignment="1">
      <alignment horizontal="left" vertical="top"/>
    </xf>
    <xf numFmtId="164" fontId="0" fillId="8" borderId="49" xfId="0" applyNumberFormat="1" applyFont="1" applyFill="1" applyBorder="1" applyAlignment="1" applyProtection="1">
      <alignment horizontal="center" vertical="top"/>
      <protection locked="0"/>
    </xf>
    <xf numFmtId="164" fontId="0" fillId="8" borderId="58" xfId="0" applyNumberFormat="1" applyFont="1" applyFill="1" applyBorder="1" applyAlignment="1" applyProtection="1">
      <alignment horizontal="center" vertical="top"/>
      <protection locked="0"/>
    </xf>
    <xf numFmtId="0" fontId="0" fillId="6" borderId="0" xfId="0" applyFill="1" applyBorder="1" applyAlignment="1">
      <alignment horizontal="center"/>
    </xf>
    <xf numFmtId="0" fontId="0" fillId="0" borderId="20" xfId="0" applyFill="1" applyBorder="1" applyAlignment="1">
      <alignment horizontal="center" wrapText="1"/>
    </xf>
    <xf numFmtId="0" fontId="0" fillId="0" borderId="12" xfId="0" applyFill="1" applyBorder="1" applyAlignment="1">
      <alignment horizontal="center" wrapText="1"/>
    </xf>
    <xf numFmtId="10" fontId="2" fillId="6" borderId="37" xfId="2" applyNumberFormat="1" applyFont="1" applyFill="1" applyBorder="1" applyAlignment="1">
      <alignment horizontal="center"/>
    </xf>
    <xf numFmtId="10" fontId="2" fillId="6" borderId="0" xfId="2" applyNumberFormat="1" applyFont="1" applyFill="1" applyBorder="1" applyAlignment="1">
      <alignment horizontal="center"/>
    </xf>
    <xf numFmtId="0" fontId="10" fillId="0" borderId="20" xfId="0" applyFont="1" applyBorder="1" applyAlignment="1">
      <alignment horizontal="left"/>
    </xf>
    <xf numFmtId="0" fontId="10" fillId="0" borderId="12" xfId="0" applyFont="1" applyBorder="1" applyAlignment="1">
      <alignment horizontal="left"/>
    </xf>
    <xf numFmtId="0" fontId="2" fillId="0" borderId="3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164" fontId="0" fillId="0" borderId="5" xfId="0" applyNumberFormat="1" applyBorder="1" applyAlignment="1">
      <alignment horizontal="center"/>
    </xf>
    <xf numFmtId="0" fontId="0" fillId="0" borderId="8" xfId="0" applyBorder="1" applyAlignment="1">
      <alignment horizontal="center"/>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6" xfId="0" applyFont="1" applyFill="1" applyBorder="1" applyAlignment="1">
      <alignment horizontal="center" wrapText="1"/>
    </xf>
    <xf numFmtId="0" fontId="2" fillId="0" borderId="13" xfId="0" applyFont="1" applyFill="1" applyBorder="1" applyAlignment="1">
      <alignment horizontal="center" wrapText="1"/>
    </xf>
    <xf numFmtId="0" fontId="0" fillId="0" borderId="37" xfId="0" applyFill="1" applyBorder="1" applyAlignment="1">
      <alignment vertical="center" wrapText="1"/>
    </xf>
    <xf numFmtId="0" fontId="0" fillId="0" borderId="0" xfId="0" applyFill="1" applyBorder="1" applyAlignment="1">
      <alignment vertical="center" wrapText="1"/>
    </xf>
    <xf numFmtId="0" fontId="0" fillId="8" borderId="0" xfId="0" applyFill="1" applyBorder="1" applyAlignment="1" applyProtection="1">
      <alignment horizontal="left" vertical="top" wrapText="1"/>
      <protection locked="0"/>
    </xf>
    <xf numFmtId="0" fontId="0" fillId="8" borderId="38" xfId="0" applyFill="1" applyBorder="1" applyAlignment="1" applyProtection="1">
      <alignment horizontal="left" vertical="top" wrapText="1"/>
      <protection locked="0"/>
    </xf>
    <xf numFmtId="0" fontId="8" fillId="3" borderId="16"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3" xfId="0"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65" fontId="8" fillId="7" borderId="36" xfId="0" applyNumberFormat="1" applyFont="1" applyFill="1" applyBorder="1" applyAlignment="1">
      <alignment horizontal="center" vertical="center"/>
    </xf>
    <xf numFmtId="165" fontId="8" fillId="7" borderId="33" xfId="0" applyNumberFormat="1" applyFont="1" applyFill="1" applyBorder="1" applyAlignment="1">
      <alignment horizontal="center" vertical="center"/>
    </xf>
    <xf numFmtId="164" fontId="0" fillId="0" borderId="0" xfId="0" applyNumberFormat="1" applyAlignment="1">
      <alignment horizontal="center"/>
    </xf>
    <xf numFmtId="0" fontId="0" fillId="0" borderId="45" xfId="0" applyBorder="1" applyAlignment="1">
      <alignment horizontal="left"/>
    </xf>
    <xf numFmtId="0" fontId="0" fillId="0" borderId="25" xfId="0" applyBorder="1" applyAlignment="1">
      <alignment horizontal="left"/>
    </xf>
    <xf numFmtId="0" fontId="0" fillId="8" borderId="26" xfId="0" applyFill="1" applyBorder="1" applyAlignment="1" applyProtection="1">
      <alignment horizontal="center" wrapText="1"/>
      <protection locked="0"/>
    </xf>
    <xf numFmtId="0" fontId="2"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6" xfId="0" applyFont="1" applyBorder="1" applyAlignment="1">
      <alignment horizontal="center" vertical="center" wrapText="1"/>
    </xf>
    <xf numFmtId="44" fontId="11" fillId="3" borderId="36" xfId="0" applyNumberFormat="1" applyFont="1" applyFill="1" applyBorder="1" applyAlignment="1">
      <alignment horizontal="center" vertical="center" wrapText="1"/>
    </xf>
    <xf numFmtId="164" fontId="2" fillId="0" borderId="7" xfId="0" applyNumberFormat="1" applyFont="1" applyFill="1" applyBorder="1" applyAlignment="1">
      <alignment horizontal="center"/>
    </xf>
    <xf numFmtId="164" fontId="2" fillId="0" borderId="8" xfId="0" applyNumberFormat="1" applyFont="1" applyFill="1" applyBorder="1" applyAlignment="1">
      <alignment horizontal="center"/>
    </xf>
    <xf numFmtId="164" fontId="2" fillId="5" borderId="6" xfId="0" applyNumberFormat="1" applyFont="1" applyFill="1" applyBorder="1" applyAlignment="1">
      <alignment horizontal="center"/>
    </xf>
    <xf numFmtId="164" fontId="2" fillId="5" borderId="13" xfId="0" applyNumberFormat="1" applyFont="1" applyFill="1" applyBorder="1" applyAlignment="1">
      <alignment horizontal="center"/>
    </xf>
    <xf numFmtId="0" fontId="0" fillId="0" borderId="28" xfId="0" applyBorder="1" applyAlignment="1">
      <alignment horizontal="left"/>
    </xf>
    <xf numFmtId="0" fontId="0" fillId="0" borderId="14" xfId="0" applyBorder="1" applyAlignment="1">
      <alignment horizontal="left"/>
    </xf>
    <xf numFmtId="0" fontId="0" fillId="8" borderId="14" xfId="0" applyFill="1" applyBorder="1" applyAlignment="1" applyProtection="1">
      <alignment horizontal="center"/>
      <protection locked="0"/>
    </xf>
    <xf numFmtId="164" fontId="2" fillId="0" borderId="9" xfId="0" applyNumberFormat="1" applyFont="1" applyFill="1" applyBorder="1" applyAlignment="1">
      <alignment horizontal="center"/>
    </xf>
    <xf numFmtId="164" fontId="2" fillId="0" borderId="11" xfId="0" applyNumberFormat="1" applyFont="1" applyFill="1" applyBorder="1" applyAlignment="1">
      <alignment horizontal="center"/>
    </xf>
    <xf numFmtId="0" fontId="11" fillId="0" borderId="55" xfId="0" applyFont="1" applyBorder="1" applyAlignment="1">
      <alignment horizontal="center"/>
    </xf>
    <xf numFmtId="0" fontId="11" fillId="0" borderId="40" xfId="0" applyFont="1" applyBorder="1" applyAlignment="1">
      <alignment horizontal="center"/>
    </xf>
    <xf numFmtId="0" fontId="11" fillId="0" borderId="56" xfId="0" applyFont="1" applyBorder="1" applyAlignment="1">
      <alignment horizontal="center"/>
    </xf>
    <xf numFmtId="0" fontId="7" fillId="8" borderId="4" xfId="0" applyFont="1" applyFill="1" applyBorder="1" applyAlignment="1" applyProtection="1">
      <alignment horizontal="center" vertical="top"/>
      <protection locked="0"/>
    </xf>
    <xf numFmtId="0" fontId="7" fillId="8" borderId="1" xfId="0" applyFont="1" applyFill="1" applyBorder="1" applyAlignment="1" applyProtection="1">
      <alignment horizontal="center" vertical="top"/>
      <protection locked="0"/>
    </xf>
    <xf numFmtId="0" fontId="2" fillId="2" borderId="36" xfId="0" applyFont="1" applyFill="1" applyBorder="1" applyAlignment="1">
      <alignment horizontal="center" vertical="center" wrapText="1"/>
    </xf>
    <xf numFmtId="164" fontId="2" fillId="0" borderId="15"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wrapText="1"/>
    </xf>
    <xf numFmtId="0" fontId="2" fillId="0" borderId="11" xfId="0" applyFont="1" applyFill="1" applyBorder="1" applyAlignment="1">
      <alignment horizontal="center" wrapText="1"/>
    </xf>
    <xf numFmtId="0" fontId="0" fillId="9" borderId="47" xfId="0" applyFill="1" applyBorder="1" applyAlignment="1">
      <alignment horizontal="center"/>
    </xf>
    <xf numFmtId="0" fontId="0" fillId="9" borderId="5" xfId="0" applyFill="1" applyBorder="1" applyAlignment="1">
      <alignment horizontal="center"/>
    </xf>
    <xf numFmtId="0" fontId="0" fillId="0" borderId="14" xfId="0"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164" fontId="0" fillId="9" borderId="7" xfId="0" applyNumberFormat="1" applyFill="1" applyBorder="1" applyAlignment="1">
      <alignment horizontal="center"/>
    </xf>
    <xf numFmtId="164" fontId="0" fillId="9" borderId="5" xfId="0" applyNumberFormat="1" applyFill="1" applyBorder="1" applyAlignment="1">
      <alignment horizontal="center"/>
    </xf>
    <xf numFmtId="164" fontId="0" fillId="9" borderId="29" xfId="0" applyNumberFormat="1" applyFill="1" applyBorder="1" applyAlignment="1">
      <alignment horizontal="center"/>
    </xf>
    <xf numFmtId="0" fontId="10" fillId="0" borderId="16" xfId="0" applyFont="1" applyBorder="1" applyAlignment="1">
      <alignment horizontal="left" vertical="top"/>
    </xf>
    <xf numFmtId="0" fontId="10" fillId="0" borderId="1" xfId="0" applyFont="1" applyBorder="1" applyAlignment="1">
      <alignment horizontal="left" vertical="top"/>
    </xf>
    <xf numFmtId="0" fontId="2" fillId="6" borderId="48" xfId="0" applyFont="1" applyFill="1" applyBorder="1" applyAlignment="1">
      <alignment horizontal="center"/>
    </xf>
    <xf numFmtId="0" fontId="2" fillId="6" borderId="10" xfId="0" applyFont="1" applyFill="1" applyBorder="1" applyAlignment="1">
      <alignment horizontal="center"/>
    </xf>
    <xf numFmtId="0" fontId="0" fillId="8" borderId="16" xfId="0" applyFill="1" applyBorder="1" applyAlignment="1" applyProtection="1">
      <alignment horizontal="center"/>
      <protection locked="0"/>
    </xf>
    <xf numFmtId="0" fontId="0" fillId="8" borderId="1" xfId="0" applyFill="1" applyBorder="1" applyAlignment="1" applyProtection="1">
      <alignment horizontal="center"/>
      <protection locked="0"/>
    </xf>
    <xf numFmtId="164" fontId="0" fillId="8" borderId="3" xfId="0" applyNumberFormat="1" applyFill="1" applyBorder="1" applyAlignment="1" applyProtection="1">
      <alignment horizontal="center"/>
      <protection locked="0"/>
    </xf>
    <xf numFmtId="164" fontId="0" fillId="8" borderId="4" xfId="0" applyNumberFormat="1" applyFill="1" applyBorder="1" applyAlignment="1" applyProtection="1">
      <alignment horizontal="center"/>
      <protection locked="0"/>
    </xf>
    <xf numFmtId="8" fontId="8" fillId="3" borderId="1" xfId="0" applyNumberFormat="1" applyFont="1" applyFill="1" applyBorder="1" applyAlignment="1">
      <alignment horizontal="center" vertical="center" wrapText="1"/>
    </xf>
    <xf numFmtId="10" fontId="8" fillId="3" borderId="1" xfId="2" applyNumberFormat="1" applyFont="1" applyFill="1" applyBorder="1" applyAlignment="1">
      <alignment horizontal="center" vertical="center" wrapText="1"/>
    </xf>
    <xf numFmtId="10" fontId="8" fillId="3" borderId="36" xfId="2"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164" fontId="0" fillId="0" borderId="36" xfId="1" applyNumberFormat="1" applyFont="1" applyBorder="1" applyAlignment="1">
      <alignment horizontal="center" vertical="center"/>
    </xf>
    <xf numFmtId="164" fontId="0" fillId="0" borderId="33" xfId="1" applyNumberFormat="1" applyFont="1"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2" fillId="2" borderId="16" xfId="0" applyFont="1" applyFill="1" applyBorder="1" applyAlignment="1">
      <alignment horizontal="center" wrapText="1"/>
    </xf>
    <xf numFmtId="0" fontId="2" fillId="2" borderId="1" xfId="0" applyFont="1" applyFill="1" applyBorder="1" applyAlignment="1">
      <alignment horizontal="center" vertical="center" wrapText="1"/>
    </xf>
    <xf numFmtId="10" fontId="2" fillId="0" borderId="36" xfId="2" applyNumberFormat="1" applyFont="1" applyBorder="1" applyAlignment="1">
      <alignment horizontal="center" wrapText="1"/>
    </xf>
    <xf numFmtId="0" fontId="2" fillId="0" borderId="15" xfId="0" applyFont="1" applyBorder="1" applyAlignment="1">
      <alignment horizontal="center" vertical="center" wrapText="1"/>
    </xf>
    <xf numFmtId="0" fontId="2" fillId="6" borderId="30" xfId="0" applyFont="1" applyFill="1" applyBorder="1" applyAlignment="1">
      <alignment horizontal="center"/>
    </xf>
    <xf numFmtId="0" fontId="2" fillId="6" borderId="31" xfId="0" applyFont="1" applyFill="1" applyBorder="1" applyAlignment="1">
      <alignment horizontal="center"/>
    </xf>
    <xf numFmtId="0" fontId="2" fillId="6" borderId="32" xfId="0" applyFont="1" applyFill="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0" fillId="8" borderId="31" xfId="0" applyFill="1" applyBorder="1" applyAlignment="1" applyProtection="1">
      <alignment horizontal="left"/>
      <protection locked="0"/>
    </xf>
    <xf numFmtId="0" fontId="0" fillId="8" borderId="32" xfId="0" applyFill="1" applyBorder="1" applyAlignment="1" applyProtection="1">
      <alignment horizontal="left"/>
      <protection locked="0"/>
    </xf>
    <xf numFmtId="0" fontId="0" fillId="6" borderId="30" xfId="0" applyFill="1" applyBorder="1" applyAlignment="1">
      <alignment horizontal="center"/>
    </xf>
    <xf numFmtId="0" fontId="0" fillId="6" borderId="31" xfId="0" applyFill="1" applyBorder="1" applyAlignment="1">
      <alignment horizontal="center"/>
    </xf>
    <xf numFmtId="0" fontId="0" fillId="6" borderId="32" xfId="0" applyFill="1" applyBorder="1" applyAlignment="1">
      <alignment horizontal="center"/>
    </xf>
    <xf numFmtId="0" fontId="2" fillId="6" borderId="0" xfId="0" applyFont="1" applyFill="1" applyAlignment="1">
      <alignment horizontal="center"/>
    </xf>
    <xf numFmtId="0" fontId="0" fillId="8" borderId="23" xfId="0" applyFill="1" applyBorder="1" applyAlignment="1" applyProtection="1">
      <alignment horizontal="center"/>
      <protection locked="0"/>
    </xf>
    <xf numFmtId="0" fontId="0" fillId="0" borderId="24" xfId="0" applyBorder="1" applyAlignment="1">
      <alignment horizontal="left"/>
    </xf>
    <xf numFmtId="0" fontId="0" fillId="0" borderId="26" xfId="0" applyBorder="1" applyAlignment="1">
      <alignment horizontal="left"/>
    </xf>
    <xf numFmtId="0" fontId="0" fillId="8" borderId="24" xfId="0" applyFill="1" applyBorder="1" applyAlignment="1" applyProtection="1">
      <alignment horizontal="center"/>
      <protection locked="0"/>
    </xf>
    <xf numFmtId="0" fontId="0" fillId="8" borderId="25" xfId="0" applyFill="1" applyBorder="1" applyAlignment="1" applyProtection="1">
      <alignment horizontal="center"/>
      <protection locked="0"/>
    </xf>
    <xf numFmtId="0" fontId="0" fillId="8" borderId="26" xfId="0" applyFill="1" applyBorder="1" applyAlignment="1" applyProtection="1">
      <alignment horizontal="center"/>
      <protection locked="0"/>
    </xf>
    <xf numFmtId="0" fontId="7" fillId="8" borderId="24" xfId="0" applyFont="1" applyFill="1" applyBorder="1" applyAlignment="1" applyProtection="1">
      <alignment horizontal="center"/>
      <protection locked="0"/>
    </xf>
    <xf numFmtId="0" fontId="7" fillId="8" borderId="25" xfId="0" applyFont="1" applyFill="1" applyBorder="1" applyAlignment="1" applyProtection="1">
      <alignment horizontal="center"/>
      <protection locked="0"/>
    </xf>
    <xf numFmtId="0" fontId="7" fillId="8" borderId="27" xfId="0" applyFont="1" applyFill="1" applyBorder="1" applyAlignment="1" applyProtection="1">
      <alignment horizontal="center"/>
      <protection locked="0"/>
    </xf>
    <xf numFmtId="0" fontId="2" fillId="0" borderId="0" xfId="0"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12">
    <dxf>
      <font>
        <b/>
        <i val="0"/>
        <color theme="0"/>
      </font>
      <fill>
        <patternFill>
          <bgColor rgb="FFFF0000"/>
        </patternFill>
      </fill>
    </dxf>
    <dxf>
      <fill>
        <patternFill>
          <bgColor rgb="FF92D05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92D050"/>
        </patternFill>
      </fill>
    </dxf>
    <dxf>
      <font>
        <b/>
        <i val="0"/>
        <color theme="0"/>
      </font>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B6A5B"/>
      <color rgb="FFFB55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us" preserveFormatting="0"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beta.bls.gov/maps/cew/DE?period=2016-Q4&amp;industry=10&amp;geo_id=10000&amp;chartData=3&amp;distribution=Quantiles&amp;pos_color=blue&amp;neg_color=orange&amp;showHideChart=show&amp;ownerType=0" TargetMode="External"/><Relationship Id="rId117" Type="http://schemas.openxmlformats.org/officeDocument/2006/relationships/hyperlink" Target="http://data.bls.gov/pdq/SurveyOutputServlet?data_tool=latest_numbers&amp;series_id=ENU4100020010" TargetMode="External"/><Relationship Id="rId21" Type="http://schemas.openxmlformats.org/officeDocument/2006/relationships/hyperlink" Target="http://data.bls.gov/pdq/SurveyOutputServlet?data_tool=latest_numbers&amp;series_id=ENU0800020010" TargetMode="External"/><Relationship Id="rId42" Type="http://schemas.openxmlformats.org/officeDocument/2006/relationships/hyperlink" Target="http://data.bls.gov/pdq/SurveyOutputServlet?data_tool=latest_numbers&amp;series_id=ENU1600020010" TargetMode="External"/><Relationship Id="rId47" Type="http://schemas.openxmlformats.org/officeDocument/2006/relationships/hyperlink" Target="https://beta.bls.gov/maps/cew/IN?period=2016-Q4&amp;industry=10&amp;geo_id=18000&amp;chartData=3&amp;distribution=Quantiles&amp;pos_color=blue&amp;neg_color=orange&amp;showHideChart=show&amp;ownerType=0" TargetMode="External"/><Relationship Id="rId63" Type="http://schemas.openxmlformats.org/officeDocument/2006/relationships/hyperlink" Target="http://data.bls.gov/pdq/SurveyOutputServlet?data_tool=latest_numbers&amp;series_id=ENU2300020010" TargetMode="External"/><Relationship Id="rId68" Type="http://schemas.openxmlformats.org/officeDocument/2006/relationships/hyperlink" Target="https://beta.bls.gov/maps/cew/MA?period=2016-Q4&amp;industry=10&amp;geo_id=25000&amp;chartData=3&amp;distribution=Quantiles&amp;pos_color=blue&amp;neg_color=orange&amp;showHideChart=show&amp;ownerType=0" TargetMode="External"/><Relationship Id="rId84" Type="http://schemas.openxmlformats.org/officeDocument/2006/relationships/hyperlink" Target="http://data.bls.gov/pdq/SurveyOutputServlet?data_tool=latest_numbers&amp;series_id=ENU3000020010" TargetMode="External"/><Relationship Id="rId89" Type="http://schemas.openxmlformats.org/officeDocument/2006/relationships/hyperlink" Target="https://beta.bls.gov/maps/cew/NV?period=2016-Q4&amp;industry=10&amp;geo_id=32000&amp;chartData=3&amp;distribution=Quantiles&amp;pos_color=blue&amp;neg_color=orange&amp;showHideChart=show&amp;ownerType=0" TargetMode="External"/><Relationship Id="rId112" Type="http://schemas.openxmlformats.org/officeDocument/2006/relationships/hyperlink" Target="http://data.bls.gov/pdq/SurveyOutputServlet?data_tool=latest_numbers&amp;series_id=ENU3900010010" TargetMode="External"/><Relationship Id="rId133" Type="http://schemas.openxmlformats.org/officeDocument/2006/relationships/hyperlink" Target="http://data.bls.gov/pdq/SurveyOutputServlet?data_tool=latest_numbers&amp;series_id=ENU4700010010" TargetMode="External"/><Relationship Id="rId138" Type="http://schemas.openxmlformats.org/officeDocument/2006/relationships/hyperlink" Target="http://data.bls.gov/pdq/SurveyOutputServlet?data_tool=latest_numbers&amp;series_id=ENU4900020010" TargetMode="External"/><Relationship Id="rId154" Type="http://schemas.openxmlformats.org/officeDocument/2006/relationships/hyperlink" Target="http://data.bls.gov/pdq/SurveyOutputServlet?data_tool=latest_numbers&amp;series_id=ENU5500010010" TargetMode="External"/><Relationship Id="rId159" Type="http://schemas.openxmlformats.org/officeDocument/2006/relationships/hyperlink" Target="http://data.bls.gov/pdq/SurveyOutputServlet?data_tool=latest_numbers&amp;series_id=ENU7200020010" TargetMode="External"/><Relationship Id="rId16" Type="http://schemas.openxmlformats.org/officeDocument/2006/relationships/hyperlink" Target="http://data.bls.gov/pdq/SurveyOutputServlet?data_tool=latest_numbers&amp;series_id=ENU0500010010" TargetMode="External"/><Relationship Id="rId107" Type="http://schemas.openxmlformats.org/officeDocument/2006/relationships/hyperlink" Target="https://beta.bls.gov/maps/cew/ND?period=2016-Q4&amp;industry=10&amp;geo_id=38000&amp;chartData=3&amp;distribution=Quantiles&amp;pos_color=blue&amp;neg_color=orange&amp;showHideChart=show&amp;ownerType=0" TargetMode="External"/><Relationship Id="rId11" Type="http://schemas.openxmlformats.org/officeDocument/2006/relationships/hyperlink" Target="https://beta.bls.gov/maps/cew/AZ?period=2016-Q4&amp;industry=10&amp;geo_id=04000&amp;chartData=3&amp;distribution=Quantiles&amp;pos_color=blue&amp;neg_color=orange&amp;showHideChart=show&amp;ownerType=0" TargetMode="External"/><Relationship Id="rId32" Type="http://schemas.openxmlformats.org/officeDocument/2006/relationships/hyperlink" Target="https://beta.bls.gov/maps/cew/FL?period=2016-Q4&amp;industry=10&amp;geo_id=12000&amp;chartData=3&amp;distribution=Quantiles&amp;pos_color=blue&amp;neg_color=orange&amp;showHideChart=show&amp;ownerType=0" TargetMode="External"/><Relationship Id="rId37" Type="http://schemas.openxmlformats.org/officeDocument/2006/relationships/hyperlink" Target="http://data.bls.gov/pdq/SurveyOutputServlet?data_tool=latest_numbers&amp;series_id=ENU1300010010" TargetMode="External"/><Relationship Id="rId53" Type="http://schemas.openxmlformats.org/officeDocument/2006/relationships/hyperlink" Target="https://beta.bls.gov/maps/cew/KS?period=2016-Q4&amp;industry=10&amp;geo_id=20000&amp;chartData=3&amp;distribution=Quantiles&amp;pos_color=blue&amp;neg_color=orange&amp;showHideChart=show&amp;ownerType=0" TargetMode="External"/><Relationship Id="rId58" Type="http://schemas.openxmlformats.org/officeDocument/2006/relationships/hyperlink" Target="http://data.bls.gov/pdq/SurveyOutputServlet?data_tool=latest_numbers&amp;series_id=ENU2100010010" TargetMode="External"/><Relationship Id="rId74" Type="http://schemas.openxmlformats.org/officeDocument/2006/relationships/hyperlink" Target="https://beta.bls.gov/maps/cew/MN?period=2016-Q4&amp;industry=10&amp;geo_id=27000&amp;chartData=3&amp;distribution=Quantiles&amp;pos_color=blue&amp;neg_color=orange&amp;showHideChart=show&amp;ownerType=0" TargetMode="External"/><Relationship Id="rId79" Type="http://schemas.openxmlformats.org/officeDocument/2006/relationships/hyperlink" Target="http://data.bls.gov/pdq/SurveyOutputServlet?data_tool=latest_numbers&amp;series_id=ENU2800010010" TargetMode="External"/><Relationship Id="rId102" Type="http://schemas.openxmlformats.org/officeDocument/2006/relationships/hyperlink" Target="http://data.bls.gov/pdq/SurveyOutputServlet?data_tool=latest_numbers&amp;series_id=ENU3600020010" TargetMode="External"/><Relationship Id="rId123" Type="http://schemas.openxmlformats.org/officeDocument/2006/relationships/hyperlink" Target="http://data.bls.gov/pdq/SurveyOutputServlet?data_tool=latest_numbers&amp;series_id=ENU4400020010" TargetMode="External"/><Relationship Id="rId128" Type="http://schemas.openxmlformats.org/officeDocument/2006/relationships/hyperlink" Target="https://beta.bls.gov/maps/cew/SD?period=2016-Q4&amp;industry=10&amp;geo_id=46000&amp;chartData=3&amp;distribution=Quantiles&amp;pos_color=blue&amp;neg_color=orange&amp;showHideChart=show&amp;ownerType=0" TargetMode="External"/><Relationship Id="rId144" Type="http://schemas.openxmlformats.org/officeDocument/2006/relationships/hyperlink" Target="http://data.bls.gov/pdq/SurveyOutputServlet?data_tool=latest_numbers&amp;series_id=ENU5100020010" TargetMode="External"/><Relationship Id="rId149" Type="http://schemas.openxmlformats.org/officeDocument/2006/relationships/hyperlink" Target="https://beta.bls.gov/maps/cew/WV?period=2016-Q4&amp;industry=10&amp;geo_id=54000&amp;chartData=3&amp;distribution=Quantiles&amp;pos_color=blue&amp;neg_color=orange&amp;showHideChart=show&amp;ownerType=0" TargetMode="External"/><Relationship Id="rId5" Type="http://schemas.openxmlformats.org/officeDocument/2006/relationships/hyperlink" Target="https://beta.bls.gov/maps/cew/AL?period=2016-Q4&amp;industry=10&amp;geo_id=01000&amp;chartData=3&amp;distribution=Quantiles&amp;pos_color=blue&amp;neg_color=orange&amp;showHideChart=show&amp;ownerType=0" TargetMode="External"/><Relationship Id="rId90" Type="http://schemas.openxmlformats.org/officeDocument/2006/relationships/hyperlink" Target="http://data.bls.gov/pdq/SurveyOutputServlet?data_tool=latest_numbers&amp;series_id=ENU3200020010" TargetMode="External"/><Relationship Id="rId95" Type="http://schemas.openxmlformats.org/officeDocument/2006/relationships/hyperlink" Target="https://beta.bls.gov/maps/cew/NJ?period=2016-Q4&amp;industry=10&amp;geo_id=34000&amp;chartData=3&amp;distribution=Quantiles&amp;pos_color=blue&amp;neg_color=orange&amp;showHideChart=show&amp;ownerType=0" TargetMode="External"/><Relationship Id="rId160" Type="http://schemas.openxmlformats.org/officeDocument/2006/relationships/hyperlink" Target="http://data.bls.gov/pdq/SurveyOutputServlet?data_tool=latest_numbers&amp;series_id=ENU7200010010" TargetMode="External"/><Relationship Id="rId165" Type="http://schemas.openxmlformats.org/officeDocument/2006/relationships/queryTable" Target="../queryTables/queryTable1.xml"/><Relationship Id="rId22" Type="http://schemas.openxmlformats.org/officeDocument/2006/relationships/hyperlink" Target="http://data.bls.gov/pdq/SurveyOutputServlet?data_tool=latest_numbers&amp;series_id=ENU0800010010" TargetMode="External"/><Relationship Id="rId27" Type="http://schemas.openxmlformats.org/officeDocument/2006/relationships/hyperlink" Target="http://data.bls.gov/pdq/SurveyOutputServlet?data_tool=latest_numbers&amp;series_id=ENU1000020010" TargetMode="External"/><Relationship Id="rId43" Type="http://schemas.openxmlformats.org/officeDocument/2006/relationships/hyperlink" Target="http://data.bls.gov/pdq/SurveyOutputServlet?data_tool=latest_numbers&amp;series_id=ENU1600010010" TargetMode="External"/><Relationship Id="rId48" Type="http://schemas.openxmlformats.org/officeDocument/2006/relationships/hyperlink" Target="http://data.bls.gov/pdq/SurveyOutputServlet?data_tool=latest_numbers&amp;series_id=ENU1800020010" TargetMode="External"/><Relationship Id="rId64" Type="http://schemas.openxmlformats.org/officeDocument/2006/relationships/hyperlink" Target="http://data.bls.gov/pdq/SurveyOutputServlet?data_tool=latest_numbers&amp;series_id=ENU2300010010" TargetMode="External"/><Relationship Id="rId69" Type="http://schemas.openxmlformats.org/officeDocument/2006/relationships/hyperlink" Target="http://data.bls.gov/pdq/SurveyOutputServlet?data_tool=latest_numbers&amp;series_id=ENU2500020010" TargetMode="External"/><Relationship Id="rId113" Type="http://schemas.openxmlformats.org/officeDocument/2006/relationships/hyperlink" Target="https://beta.bls.gov/maps/cew/OK?period=2016-Q4&amp;industry=10&amp;geo_id=40000&amp;chartData=3&amp;distribution=Quantiles&amp;pos_color=blue&amp;neg_color=orange&amp;showHideChart=show&amp;ownerType=0" TargetMode="External"/><Relationship Id="rId118" Type="http://schemas.openxmlformats.org/officeDocument/2006/relationships/hyperlink" Target="http://data.bls.gov/pdq/SurveyOutputServlet?data_tool=latest_numbers&amp;series_id=ENU4100010010" TargetMode="External"/><Relationship Id="rId134" Type="http://schemas.openxmlformats.org/officeDocument/2006/relationships/hyperlink" Target="https://beta.bls.gov/maps/cew/TX?period=2016-Q4&amp;industry=10&amp;geo_id=48000&amp;chartData=3&amp;distribution=Quantiles&amp;pos_color=blue&amp;neg_color=orange&amp;showHideChart=show&amp;ownerType=0" TargetMode="External"/><Relationship Id="rId139" Type="http://schemas.openxmlformats.org/officeDocument/2006/relationships/hyperlink" Target="http://data.bls.gov/pdq/SurveyOutputServlet?data_tool=latest_numbers&amp;series_id=ENU4900010010" TargetMode="External"/><Relationship Id="rId80" Type="http://schemas.openxmlformats.org/officeDocument/2006/relationships/hyperlink" Target="https://beta.bls.gov/maps/cew/MO?period=2016-Q4&amp;industry=10&amp;geo_id=29000&amp;chartData=3&amp;distribution=Quantiles&amp;pos_color=blue&amp;neg_color=orange&amp;showHideChart=show&amp;ownerType=0" TargetMode="External"/><Relationship Id="rId85" Type="http://schemas.openxmlformats.org/officeDocument/2006/relationships/hyperlink" Target="http://data.bls.gov/pdq/SurveyOutputServlet?data_tool=latest_numbers&amp;series_id=ENU3000010010" TargetMode="External"/><Relationship Id="rId150" Type="http://schemas.openxmlformats.org/officeDocument/2006/relationships/hyperlink" Target="http://data.bls.gov/pdq/SurveyOutputServlet?data_tool=latest_numbers&amp;series_id=ENU5400020010" TargetMode="External"/><Relationship Id="rId155" Type="http://schemas.openxmlformats.org/officeDocument/2006/relationships/hyperlink" Target="https://beta.bls.gov/maps/cew/WY?period=2016-Q4&amp;industry=10&amp;geo_id=56000&amp;chartData=3&amp;distribution=Quantiles&amp;pos_color=blue&amp;neg_color=orange&amp;showHideChart=show&amp;ownerType=0" TargetMode="External"/><Relationship Id="rId12" Type="http://schemas.openxmlformats.org/officeDocument/2006/relationships/hyperlink" Target="http://data.bls.gov/pdq/SurveyOutputServlet?data_tool=latest_numbers&amp;series_id=ENU0400020010" TargetMode="External"/><Relationship Id="rId17" Type="http://schemas.openxmlformats.org/officeDocument/2006/relationships/hyperlink" Target="https://beta.bls.gov/maps/cew/CA?period=2016-Q4&amp;industry=10&amp;geo_id=06000&amp;chartData=3&amp;distribution=Quantiles&amp;pos_color=blue&amp;neg_color=orange&amp;showHideChart=show&amp;ownerType=0" TargetMode="External"/><Relationship Id="rId33" Type="http://schemas.openxmlformats.org/officeDocument/2006/relationships/hyperlink" Target="http://data.bls.gov/pdq/SurveyOutputServlet?data_tool=latest_numbers&amp;series_id=ENU1200020010" TargetMode="External"/><Relationship Id="rId38" Type="http://schemas.openxmlformats.org/officeDocument/2006/relationships/hyperlink" Target="https://beta.bls.gov/maps/cew/HI?period=2016-Q4&amp;industry=10&amp;geo_id=15000&amp;chartData=3&amp;distribution=Quantiles&amp;pos_color=blue&amp;neg_color=orange&amp;showHideChart=show&amp;ownerType=0" TargetMode="External"/><Relationship Id="rId59" Type="http://schemas.openxmlformats.org/officeDocument/2006/relationships/hyperlink" Target="https://beta.bls.gov/maps/cew/LA?period=2016-Q4&amp;industry=10&amp;geo_id=22000&amp;chartData=3&amp;distribution=Quantiles&amp;pos_color=blue&amp;neg_color=orange&amp;showHideChart=show&amp;ownerType=0" TargetMode="External"/><Relationship Id="rId103" Type="http://schemas.openxmlformats.org/officeDocument/2006/relationships/hyperlink" Target="http://data.bls.gov/pdq/SurveyOutputServlet?data_tool=latest_numbers&amp;series_id=ENU3600010010" TargetMode="External"/><Relationship Id="rId108" Type="http://schemas.openxmlformats.org/officeDocument/2006/relationships/hyperlink" Target="http://data.bls.gov/pdq/SurveyOutputServlet?data_tool=latest_numbers&amp;series_id=ENU3800020010" TargetMode="External"/><Relationship Id="rId124" Type="http://schemas.openxmlformats.org/officeDocument/2006/relationships/hyperlink" Target="http://data.bls.gov/pdq/SurveyOutputServlet?data_tool=latest_numbers&amp;series_id=ENU4400010010" TargetMode="External"/><Relationship Id="rId129" Type="http://schemas.openxmlformats.org/officeDocument/2006/relationships/hyperlink" Target="http://data.bls.gov/pdq/SurveyOutputServlet?data_tool=latest_numbers&amp;series_id=ENU4600020010" TargetMode="External"/><Relationship Id="rId54" Type="http://schemas.openxmlformats.org/officeDocument/2006/relationships/hyperlink" Target="http://data.bls.gov/pdq/SurveyOutputServlet?data_tool=latest_numbers&amp;series_id=ENU2000020010" TargetMode="External"/><Relationship Id="rId70" Type="http://schemas.openxmlformats.org/officeDocument/2006/relationships/hyperlink" Target="http://data.bls.gov/pdq/SurveyOutputServlet?data_tool=latest_numbers&amp;series_id=ENU2500010010" TargetMode="External"/><Relationship Id="rId75" Type="http://schemas.openxmlformats.org/officeDocument/2006/relationships/hyperlink" Target="http://data.bls.gov/pdq/SurveyOutputServlet?data_tool=latest_numbers&amp;series_id=ENU2700020010" TargetMode="External"/><Relationship Id="rId91" Type="http://schemas.openxmlformats.org/officeDocument/2006/relationships/hyperlink" Target="http://data.bls.gov/pdq/SurveyOutputServlet?data_tool=latest_numbers&amp;series_id=ENU3200010010" TargetMode="External"/><Relationship Id="rId96" Type="http://schemas.openxmlformats.org/officeDocument/2006/relationships/hyperlink" Target="http://data.bls.gov/pdq/SurveyOutputServlet?data_tool=latest_numbers&amp;series_id=ENU3400020010" TargetMode="External"/><Relationship Id="rId140" Type="http://schemas.openxmlformats.org/officeDocument/2006/relationships/hyperlink" Target="https://beta.bls.gov/maps/cew/VT?period=2016-Q4&amp;industry=10&amp;geo_id=50000&amp;chartData=3&amp;distribution=Quantiles&amp;pos_color=blue&amp;neg_color=orange&amp;showHideChart=show&amp;ownerType=0" TargetMode="External"/><Relationship Id="rId145" Type="http://schemas.openxmlformats.org/officeDocument/2006/relationships/hyperlink" Target="http://data.bls.gov/pdq/SurveyOutputServlet?data_tool=latest_numbers&amp;series_id=ENU5100010010" TargetMode="External"/><Relationship Id="rId161" Type="http://schemas.openxmlformats.org/officeDocument/2006/relationships/hyperlink" Target="https://beta.bls.gov/maps/cew/VI?period=2016-Q4&amp;industry=10&amp;geo_id=78000&amp;chartData=3&amp;distribution=Quantiles&amp;pos_color=blue&amp;neg_color=orange&amp;showHideChart=show&amp;ownerType=0" TargetMode="External"/><Relationship Id="rId1" Type="http://schemas.openxmlformats.org/officeDocument/2006/relationships/hyperlink" Target="https://beta.bls.gov/maps/cew/US?period=2016-Q4&amp;industry=10&amp;geo_id=US000&amp;chartData=1&amp;distribution=Quantiles&amp;pos_color=blue&amp;neg_color=orange&amp;showHideChart=show&amp;ownerType=0" TargetMode="External"/><Relationship Id="rId6" Type="http://schemas.openxmlformats.org/officeDocument/2006/relationships/hyperlink" Target="http://data.bls.gov/pdq/SurveyOutputServlet?data_tool=latest_numbers&amp;series_id=ENU0100020010" TargetMode="External"/><Relationship Id="rId15" Type="http://schemas.openxmlformats.org/officeDocument/2006/relationships/hyperlink" Target="http://data.bls.gov/pdq/SurveyOutputServlet?data_tool=latest_numbers&amp;series_id=ENU0500020010" TargetMode="External"/><Relationship Id="rId23" Type="http://schemas.openxmlformats.org/officeDocument/2006/relationships/hyperlink" Target="https://beta.bls.gov/maps/cew/CT?period=2016-Q4&amp;industry=10&amp;geo_id=09000&amp;chartData=3&amp;distribution=Quantiles&amp;pos_color=blue&amp;neg_color=orange&amp;showHideChart=show&amp;ownerType=0" TargetMode="External"/><Relationship Id="rId28" Type="http://schemas.openxmlformats.org/officeDocument/2006/relationships/hyperlink" Target="http://data.bls.gov/pdq/SurveyOutputServlet?data_tool=latest_numbers&amp;series_id=ENU1000010010" TargetMode="External"/><Relationship Id="rId36" Type="http://schemas.openxmlformats.org/officeDocument/2006/relationships/hyperlink" Target="http://data.bls.gov/pdq/SurveyOutputServlet?data_tool=latest_numbers&amp;series_id=ENU1300020010" TargetMode="External"/><Relationship Id="rId49" Type="http://schemas.openxmlformats.org/officeDocument/2006/relationships/hyperlink" Target="http://data.bls.gov/pdq/SurveyOutputServlet?data_tool=latest_numbers&amp;series_id=ENU1800010010" TargetMode="External"/><Relationship Id="rId57" Type="http://schemas.openxmlformats.org/officeDocument/2006/relationships/hyperlink" Target="http://data.bls.gov/pdq/SurveyOutputServlet?data_tool=latest_numbers&amp;series_id=ENU2100020010" TargetMode="External"/><Relationship Id="rId106" Type="http://schemas.openxmlformats.org/officeDocument/2006/relationships/hyperlink" Target="http://data.bls.gov/pdq/SurveyOutputServlet?data_tool=latest_numbers&amp;series_id=ENU3700010010" TargetMode="External"/><Relationship Id="rId114" Type="http://schemas.openxmlformats.org/officeDocument/2006/relationships/hyperlink" Target="http://data.bls.gov/pdq/SurveyOutputServlet?data_tool=latest_numbers&amp;series_id=ENU4000020010" TargetMode="External"/><Relationship Id="rId119" Type="http://schemas.openxmlformats.org/officeDocument/2006/relationships/hyperlink" Target="https://beta.bls.gov/maps/cew/PA?period=2016-Q4&amp;industry=10&amp;geo_id=42000&amp;chartData=3&amp;distribution=Quantiles&amp;pos_color=blue&amp;neg_color=orange&amp;showHideChart=show&amp;ownerType=0" TargetMode="External"/><Relationship Id="rId127" Type="http://schemas.openxmlformats.org/officeDocument/2006/relationships/hyperlink" Target="http://data.bls.gov/pdq/SurveyOutputServlet?data_tool=latest_numbers&amp;series_id=ENU4500010010" TargetMode="External"/><Relationship Id="rId10" Type="http://schemas.openxmlformats.org/officeDocument/2006/relationships/hyperlink" Target="http://data.bls.gov/pdq/SurveyOutputServlet?data_tool=latest_numbers&amp;series_id=ENU0200010010" TargetMode="External"/><Relationship Id="rId31" Type="http://schemas.openxmlformats.org/officeDocument/2006/relationships/hyperlink" Target="http://data.bls.gov/pdq/SurveyOutputServlet?data_tool=latest_numbers&amp;series_id=ENU1100010010" TargetMode="External"/><Relationship Id="rId44" Type="http://schemas.openxmlformats.org/officeDocument/2006/relationships/hyperlink" Target="https://beta.bls.gov/maps/cew/IL?period=2016-Q4&amp;industry=10&amp;geo_id=17000&amp;chartData=3&amp;distribution=Quantiles&amp;pos_color=blue&amp;neg_color=orange&amp;showHideChart=show&amp;ownerType=0" TargetMode="External"/><Relationship Id="rId52" Type="http://schemas.openxmlformats.org/officeDocument/2006/relationships/hyperlink" Target="http://data.bls.gov/pdq/SurveyOutputServlet?data_tool=latest_numbers&amp;series_id=ENU1900010010" TargetMode="External"/><Relationship Id="rId60" Type="http://schemas.openxmlformats.org/officeDocument/2006/relationships/hyperlink" Target="http://data.bls.gov/pdq/SurveyOutputServlet?data_tool=latest_numbers&amp;series_id=ENU2200020010" TargetMode="External"/><Relationship Id="rId65" Type="http://schemas.openxmlformats.org/officeDocument/2006/relationships/hyperlink" Target="https://beta.bls.gov/maps/cew/MD?period=2016-Q4&amp;industry=10&amp;geo_id=24000&amp;chartData=3&amp;distribution=Quantiles&amp;pos_color=blue&amp;neg_color=orange&amp;showHideChart=show&amp;ownerType=0" TargetMode="External"/><Relationship Id="rId73" Type="http://schemas.openxmlformats.org/officeDocument/2006/relationships/hyperlink" Target="http://data.bls.gov/pdq/SurveyOutputServlet?data_tool=latest_numbers&amp;series_id=ENU2600010010" TargetMode="External"/><Relationship Id="rId78" Type="http://schemas.openxmlformats.org/officeDocument/2006/relationships/hyperlink" Target="http://data.bls.gov/pdq/SurveyOutputServlet?data_tool=latest_numbers&amp;series_id=ENU2800020010" TargetMode="External"/><Relationship Id="rId81" Type="http://schemas.openxmlformats.org/officeDocument/2006/relationships/hyperlink" Target="http://data.bls.gov/pdq/SurveyOutputServlet?data_tool=latest_numbers&amp;series_id=ENU2900020010" TargetMode="External"/><Relationship Id="rId86" Type="http://schemas.openxmlformats.org/officeDocument/2006/relationships/hyperlink" Target="https://beta.bls.gov/maps/cew/NE?period=2016-Q4&amp;industry=10&amp;geo_id=31000&amp;chartData=3&amp;distribution=Quantiles&amp;pos_color=blue&amp;neg_color=orange&amp;showHideChart=show&amp;ownerType=0" TargetMode="External"/><Relationship Id="rId94" Type="http://schemas.openxmlformats.org/officeDocument/2006/relationships/hyperlink" Target="http://data.bls.gov/pdq/SurveyOutputServlet?data_tool=latest_numbers&amp;series_id=ENU3300010010" TargetMode="External"/><Relationship Id="rId99" Type="http://schemas.openxmlformats.org/officeDocument/2006/relationships/hyperlink" Target="http://data.bls.gov/pdq/SurveyOutputServlet?data_tool=latest_numbers&amp;series_id=ENU3500020010" TargetMode="External"/><Relationship Id="rId101" Type="http://schemas.openxmlformats.org/officeDocument/2006/relationships/hyperlink" Target="https://beta.bls.gov/maps/cew/NY?period=2016-Q4&amp;industry=10&amp;geo_id=36000&amp;chartData=3&amp;distribution=Quantiles&amp;pos_color=blue&amp;neg_color=orange&amp;showHideChart=show&amp;ownerType=0" TargetMode="External"/><Relationship Id="rId122" Type="http://schemas.openxmlformats.org/officeDocument/2006/relationships/hyperlink" Target="https://beta.bls.gov/maps/cew/RI?period=2016-Q4&amp;industry=10&amp;geo_id=44000&amp;chartData=3&amp;distribution=Quantiles&amp;pos_color=blue&amp;neg_color=orange&amp;showHideChart=show&amp;ownerType=0" TargetMode="External"/><Relationship Id="rId130" Type="http://schemas.openxmlformats.org/officeDocument/2006/relationships/hyperlink" Target="http://data.bls.gov/pdq/SurveyOutputServlet?data_tool=latest_numbers&amp;series_id=ENU4600010010" TargetMode="External"/><Relationship Id="rId135" Type="http://schemas.openxmlformats.org/officeDocument/2006/relationships/hyperlink" Target="http://data.bls.gov/pdq/SurveyOutputServlet?data_tool=latest_numbers&amp;series_id=ENU4800020010" TargetMode="External"/><Relationship Id="rId143" Type="http://schemas.openxmlformats.org/officeDocument/2006/relationships/hyperlink" Target="https://beta.bls.gov/maps/cew/VA?period=2016-Q4&amp;industry=10&amp;geo_id=51000&amp;chartData=3&amp;distribution=Quantiles&amp;pos_color=blue&amp;neg_color=orange&amp;showHideChart=show&amp;ownerType=0" TargetMode="External"/><Relationship Id="rId148" Type="http://schemas.openxmlformats.org/officeDocument/2006/relationships/hyperlink" Target="http://data.bls.gov/pdq/SurveyOutputServlet?data_tool=latest_numbers&amp;series_id=ENU5300010010" TargetMode="External"/><Relationship Id="rId151" Type="http://schemas.openxmlformats.org/officeDocument/2006/relationships/hyperlink" Target="http://data.bls.gov/pdq/SurveyOutputServlet?data_tool=latest_numbers&amp;series_id=ENU5400010010" TargetMode="External"/><Relationship Id="rId156" Type="http://schemas.openxmlformats.org/officeDocument/2006/relationships/hyperlink" Target="http://data.bls.gov/pdq/SurveyOutputServlet?data_tool=latest_numbers&amp;series_id=ENU5600020010" TargetMode="External"/><Relationship Id="rId164" Type="http://schemas.openxmlformats.org/officeDocument/2006/relationships/printerSettings" Target="../printerSettings/printerSettings2.bin"/><Relationship Id="rId4" Type="http://schemas.openxmlformats.org/officeDocument/2006/relationships/hyperlink" Target="https://beta.bls.gov/" TargetMode="External"/><Relationship Id="rId9" Type="http://schemas.openxmlformats.org/officeDocument/2006/relationships/hyperlink" Target="http://data.bls.gov/pdq/SurveyOutputServlet?data_tool=latest_numbers&amp;series_id=ENU0200020010" TargetMode="External"/><Relationship Id="rId13" Type="http://schemas.openxmlformats.org/officeDocument/2006/relationships/hyperlink" Target="http://data.bls.gov/pdq/SurveyOutputServlet?data_tool=latest_numbers&amp;series_id=ENU0400010010" TargetMode="External"/><Relationship Id="rId18" Type="http://schemas.openxmlformats.org/officeDocument/2006/relationships/hyperlink" Target="http://data.bls.gov/pdq/SurveyOutputServlet?data_tool=latest_numbers&amp;series_id=ENU0600020010" TargetMode="External"/><Relationship Id="rId39" Type="http://schemas.openxmlformats.org/officeDocument/2006/relationships/hyperlink" Target="http://data.bls.gov/pdq/SurveyOutputServlet?data_tool=latest_numbers&amp;series_id=ENU1500020010" TargetMode="External"/><Relationship Id="rId109" Type="http://schemas.openxmlformats.org/officeDocument/2006/relationships/hyperlink" Target="http://data.bls.gov/pdq/SurveyOutputServlet?data_tool=latest_numbers&amp;series_id=ENU3800010010" TargetMode="External"/><Relationship Id="rId34" Type="http://schemas.openxmlformats.org/officeDocument/2006/relationships/hyperlink" Target="http://data.bls.gov/pdq/SurveyOutputServlet?data_tool=latest_numbers&amp;series_id=ENU1200010010" TargetMode="External"/><Relationship Id="rId50" Type="http://schemas.openxmlformats.org/officeDocument/2006/relationships/hyperlink" Target="https://beta.bls.gov/maps/cew/IA?period=2016-Q4&amp;industry=10&amp;geo_id=19000&amp;chartData=3&amp;distribution=Quantiles&amp;pos_color=blue&amp;neg_color=orange&amp;showHideChart=show&amp;ownerType=0" TargetMode="External"/><Relationship Id="rId55" Type="http://schemas.openxmlformats.org/officeDocument/2006/relationships/hyperlink" Target="http://data.bls.gov/pdq/SurveyOutputServlet?data_tool=latest_numbers&amp;series_id=ENU2000010010" TargetMode="External"/><Relationship Id="rId76" Type="http://schemas.openxmlformats.org/officeDocument/2006/relationships/hyperlink" Target="http://data.bls.gov/pdq/SurveyOutputServlet?data_tool=latest_numbers&amp;series_id=ENU2700010010" TargetMode="External"/><Relationship Id="rId97" Type="http://schemas.openxmlformats.org/officeDocument/2006/relationships/hyperlink" Target="http://data.bls.gov/pdq/SurveyOutputServlet?data_tool=latest_numbers&amp;series_id=ENU3400010010" TargetMode="External"/><Relationship Id="rId104" Type="http://schemas.openxmlformats.org/officeDocument/2006/relationships/hyperlink" Target="https://beta.bls.gov/maps/cew/NC?period=2016-Q4&amp;industry=10&amp;geo_id=37000&amp;chartData=3&amp;distribution=Quantiles&amp;pos_color=blue&amp;neg_color=orange&amp;showHideChart=show&amp;ownerType=0" TargetMode="External"/><Relationship Id="rId120" Type="http://schemas.openxmlformats.org/officeDocument/2006/relationships/hyperlink" Target="http://data.bls.gov/pdq/SurveyOutputServlet?data_tool=latest_numbers&amp;series_id=ENU4200020010" TargetMode="External"/><Relationship Id="rId125" Type="http://schemas.openxmlformats.org/officeDocument/2006/relationships/hyperlink" Target="https://beta.bls.gov/maps/cew/SC?period=2016-Q4&amp;industry=10&amp;geo_id=45000&amp;chartData=3&amp;distribution=Quantiles&amp;pos_color=blue&amp;neg_color=orange&amp;showHideChart=show&amp;ownerType=0" TargetMode="External"/><Relationship Id="rId141" Type="http://schemas.openxmlformats.org/officeDocument/2006/relationships/hyperlink" Target="http://data.bls.gov/pdq/SurveyOutputServlet?data_tool=latest_numbers&amp;series_id=ENU5000020010" TargetMode="External"/><Relationship Id="rId146" Type="http://schemas.openxmlformats.org/officeDocument/2006/relationships/hyperlink" Target="https://beta.bls.gov/maps/cew/WA?period=2016-Q4&amp;industry=10&amp;geo_id=53000&amp;chartData=3&amp;distribution=Quantiles&amp;pos_color=blue&amp;neg_color=orange&amp;showHideChart=show&amp;ownerType=0" TargetMode="External"/><Relationship Id="rId7" Type="http://schemas.openxmlformats.org/officeDocument/2006/relationships/hyperlink" Target="http://data.bls.gov/pdq/SurveyOutputServlet?data_tool=latest_numbers&amp;series_id=ENU0100010010" TargetMode="External"/><Relationship Id="rId71" Type="http://schemas.openxmlformats.org/officeDocument/2006/relationships/hyperlink" Target="https://beta.bls.gov/maps/cew/MI?period=2016-Q4&amp;industry=10&amp;geo_id=26000&amp;chartData=3&amp;distribution=Quantiles&amp;pos_color=blue&amp;neg_color=orange&amp;showHideChart=show&amp;ownerType=0" TargetMode="External"/><Relationship Id="rId92" Type="http://schemas.openxmlformats.org/officeDocument/2006/relationships/hyperlink" Target="https://beta.bls.gov/maps/cew/NH?period=2016-Q4&amp;industry=10&amp;geo_id=33000&amp;chartData=3&amp;distribution=Quantiles&amp;pos_color=blue&amp;neg_color=orange&amp;showHideChart=show&amp;ownerType=0" TargetMode="External"/><Relationship Id="rId162" Type="http://schemas.openxmlformats.org/officeDocument/2006/relationships/hyperlink" Target="http://data.bls.gov/pdq/SurveyOutputServlet?data_tool=latest_numbers&amp;series_id=ENU7800020010" TargetMode="External"/><Relationship Id="rId2" Type="http://schemas.openxmlformats.org/officeDocument/2006/relationships/hyperlink" Target="https://beta.bls.gov/maps/cew/US?period=2016-Q4&amp;industry=10&amp;geo_id=US000&amp;chartData=2&amp;distribution=Quantiles&amp;pos_color=blue&amp;neg_color=orange&amp;showHideChart=show&amp;ownerType=0" TargetMode="External"/><Relationship Id="rId29" Type="http://schemas.openxmlformats.org/officeDocument/2006/relationships/hyperlink" Target="https://beta.bls.gov/maps/cew/DC?period=2016-Q4&amp;industry=10&amp;geo_id=11000&amp;chartData=3&amp;distribution=Quantiles&amp;pos_color=blue&amp;neg_color=orange&amp;showHideChart=show&amp;ownerType=0" TargetMode="External"/><Relationship Id="rId24" Type="http://schemas.openxmlformats.org/officeDocument/2006/relationships/hyperlink" Target="http://data.bls.gov/pdq/SurveyOutputServlet?data_tool=latest_numbers&amp;series_id=ENU0900020010" TargetMode="External"/><Relationship Id="rId40" Type="http://schemas.openxmlformats.org/officeDocument/2006/relationships/hyperlink" Target="http://data.bls.gov/pdq/SurveyOutputServlet?data_tool=latest_numbers&amp;series_id=ENU1500010010" TargetMode="External"/><Relationship Id="rId45" Type="http://schemas.openxmlformats.org/officeDocument/2006/relationships/hyperlink" Target="http://data.bls.gov/pdq/SurveyOutputServlet?data_tool=latest_numbers&amp;series_id=ENU1700020010" TargetMode="External"/><Relationship Id="rId66" Type="http://schemas.openxmlformats.org/officeDocument/2006/relationships/hyperlink" Target="http://data.bls.gov/pdq/SurveyOutputServlet?data_tool=latest_numbers&amp;series_id=ENU2400020010" TargetMode="External"/><Relationship Id="rId87" Type="http://schemas.openxmlformats.org/officeDocument/2006/relationships/hyperlink" Target="http://data.bls.gov/pdq/SurveyOutputServlet?data_tool=latest_numbers&amp;series_id=ENU3100020010" TargetMode="External"/><Relationship Id="rId110" Type="http://schemas.openxmlformats.org/officeDocument/2006/relationships/hyperlink" Target="https://beta.bls.gov/maps/cew/OH?period=2016-Q4&amp;industry=10&amp;geo_id=39000&amp;chartData=3&amp;distribution=Quantiles&amp;pos_color=blue&amp;neg_color=orange&amp;showHideChart=show&amp;ownerType=0" TargetMode="External"/><Relationship Id="rId115" Type="http://schemas.openxmlformats.org/officeDocument/2006/relationships/hyperlink" Target="http://data.bls.gov/pdq/SurveyOutputServlet?data_tool=latest_numbers&amp;series_id=ENU4000010010" TargetMode="External"/><Relationship Id="rId131" Type="http://schemas.openxmlformats.org/officeDocument/2006/relationships/hyperlink" Target="https://beta.bls.gov/maps/cew/TN?period=2016-Q4&amp;industry=10&amp;geo_id=47000&amp;chartData=3&amp;distribution=Quantiles&amp;pos_color=blue&amp;neg_color=orange&amp;showHideChart=show&amp;ownerType=0" TargetMode="External"/><Relationship Id="rId136" Type="http://schemas.openxmlformats.org/officeDocument/2006/relationships/hyperlink" Target="http://data.bls.gov/pdq/SurveyOutputServlet?data_tool=latest_numbers&amp;series_id=ENU4800010010" TargetMode="External"/><Relationship Id="rId157" Type="http://schemas.openxmlformats.org/officeDocument/2006/relationships/hyperlink" Target="http://data.bls.gov/pdq/SurveyOutputServlet?data_tool=latest_numbers&amp;series_id=ENU5600010010" TargetMode="External"/><Relationship Id="rId61" Type="http://schemas.openxmlformats.org/officeDocument/2006/relationships/hyperlink" Target="http://data.bls.gov/pdq/SurveyOutputServlet?data_tool=latest_numbers&amp;series_id=ENU2200010010" TargetMode="External"/><Relationship Id="rId82" Type="http://schemas.openxmlformats.org/officeDocument/2006/relationships/hyperlink" Target="http://data.bls.gov/pdq/SurveyOutputServlet?data_tool=latest_numbers&amp;series_id=ENU2900010010" TargetMode="External"/><Relationship Id="rId152" Type="http://schemas.openxmlformats.org/officeDocument/2006/relationships/hyperlink" Target="https://beta.bls.gov/maps/cew/WI?period=2016-Q4&amp;industry=10&amp;geo_id=55000&amp;chartData=3&amp;distribution=Quantiles&amp;pos_color=blue&amp;neg_color=orange&amp;showHideChart=show&amp;ownerType=0" TargetMode="External"/><Relationship Id="rId19" Type="http://schemas.openxmlformats.org/officeDocument/2006/relationships/hyperlink" Target="http://data.bls.gov/pdq/SurveyOutputServlet?data_tool=latest_numbers&amp;series_id=ENU0600010010" TargetMode="External"/><Relationship Id="rId14" Type="http://schemas.openxmlformats.org/officeDocument/2006/relationships/hyperlink" Target="https://beta.bls.gov/maps/cew/AR?period=2016-Q4&amp;industry=10&amp;geo_id=05000&amp;chartData=3&amp;distribution=Quantiles&amp;pos_color=blue&amp;neg_color=orange&amp;showHideChart=show&amp;ownerType=0" TargetMode="External"/><Relationship Id="rId30" Type="http://schemas.openxmlformats.org/officeDocument/2006/relationships/hyperlink" Target="http://data.bls.gov/pdq/SurveyOutputServlet?data_tool=latest_numbers&amp;series_id=ENU1100020010" TargetMode="External"/><Relationship Id="rId35" Type="http://schemas.openxmlformats.org/officeDocument/2006/relationships/hyperlink" Target="https://beta.bls.gov/maps/cew/GA?period=2016-Q4&amp;industry=10&amp;geo_id=13000&amp;chartData=3&amp;distribution=Quantiles&amp;pos_color=blue&amp;neg_color=orange&amp;showHideChart=show&amp;ownerType=0" TargetMode="External"/><Relationship Id="rId56" Type="http://schemas.openxmlformats.org/officeDocument/2006/relationships/hyperlink" Target="https://beta.bls.gov/maps/cew/KY?period=2016-Q4&amp;industry=10&amp;geo_id=21000&amp;chartData=3&amp;distribution=Quantiles&amp;pos_color=blue&amp;neg_color=orange&amp;showHideChart=show&amp;ownerType=0" TargetMode="External"/><Relationship Id="rId77" Type="http://schemas.openxmlformats.org/officeDocument/2006/relationships/hyperlink" Target="https://beta.bls.gov/maps/cew/MS?period=2016-Q4&amp;industry=10&amp;geo_id=28000&amp;chartData=3&amp;distribution=Quantiles&amp;pos_color=blue&amp;neg_color=orange&amp;showHideChart=show&amp;ownerType=0" TargetMode="External"/><Relationship Id="rId100" Type="http://schemas.openxmlformats.org/officeDocument/2006/relationships/hyperlink" Target="http://data.bls.gov/pdq/SurveyOutputServlet?data_tool=latest_numbers&amp;series_id=ENU3500010010" TargetMode="External"/><Relationship Id="rId105" Type="http://schemas.openxmlformats.org/officeDocument/2006/relationships/hyperlink" Target="http://data.bls.gov/pdq/SurveyOutputServlet?data_tool=latest_numbers&amp;series_id=ENU3700020010" TargetMode="External"/><Relationship Id="rId126" Type="http://schemas.openxmlformats.org/officeDocument/2006/relationships/hyperlink" Target="http://data.bls.gov/pdq/SurveyOutputServlet?data_tool=latest_numbers&amp;series_id=ENU4500020010" TargetMode="External"/><Relationship Id="rId147" Type="http://schemas.openxmlformats.org/officeDocument/2006/relationships/hyperlink" Target="http://data.bls.gov/pdq/SurveyOutputServlet?data_tool=latest_numbers&amp;series_id=ENU5300020010" TargetMode="External"/><Relationship Id="rId8" Type="http://schemas.openxmlformats.org/officeDocument/2006/relationships/hyperlink" Target="https://beta.bls.gov/maps/cew/AK?period=2016-Q4&amp;industry=10&amp;geo_id=02000&amp;chartData=3&amp;distribution=Quantiles&amp;pos_color=blue&amp;neg_color=orange&amp;showHideChart=show&amp;ownerType=0" TargetMode="External"/><Relationship Id="rId51" Type="http://schemas.openxmlformats.org/officeDocument/2006/relationships/hyperlink" Target="http://data.bls.gov/pdq/SurveyOutputServlet?data_tool=latest_numbers&amp;series_id=ENU1900020010" TargetMode="External"/><Relationship Id="rId72" Type="http://schemas.openxmlformats.org/officeDocument/2006/relationships/hyperlink" Target="http://data.bls.gov/pdq/SurveyOutputServlet?data_tool=latest_numbers&amp;series_id=ENU2600020010" TargetMode="External"/><Relationship Id="rId93" Type="http://schemas.openxmlformats.org/officeDocument/2006/relationships/hyperlink" Target="http://data.bls.gov/pdq/SurveyOutputServlet?data_tool=latest_numbers&amp;series_id=ENU3300020010" TargetMode="External"/><Relationship Id="rId98" Type="http://schemas.openxmlformats.org/officeDocument/2006/relationships/hyperlink" Target="https://beta.bls.gov/maps/cew/NM?period=2016-Q4&amp;industry=10&amp;geo_id=35000&amp;chartData=3&amp;distribution=Quantiles&amp;pos_color=blue&amp;neg_color=orange&amp;showHideChart=show&amp;ownerType=0" TargetMode="External"/><Relationship Id="rId121" Type="http://schemas.openxmlformats.org/officeDocument/2006/relationships/hyperlink" Target="http://data.bls.gov/pdq/SurveyOutputServlet?data_tool=latest_numbers&amp;series_id=ENU4200010010" TargetMode="External"/><Relationship Id="rId142" Type="http://schemas.openxmlformats.org/officeDocument/2006/relationships/hyperlink" Target="http://data.bls.gov/pdq/SurveyOutputServlet?data_tool=latest_numbers&amp;series_id=ENU5000010010" TargetMode="External"/><Relationship Id="rId163" Type="http://schemas.openxmlformats.org/officeDocument/2006/relationships/hyperlink" Target="http://data.bls.gov/pdq/SurveyOutputServlet?data_tool=latest_numbers&amp;series_id=ENU7800010010" TargetMode="External"/><Relationship Id="rId3" Type="http://schemas.openxmlformats.org/officeDocument/2006/relationships/hyperlink" Target="https://beta.bls.gov/" TargetMode="External"/><Relationship Id="rId25" Type="http://schemas.openxmlformats.org/officeDocument/2006/relationships/hyperlink" Target="http://data.bls.gov/pdq/SurveyOutputServlet?data_tool=latest_numbers&amp;series_id=ENU0900010010" TargetMode="External"/><Relationship Id="rId46" Type="http://schemas.openxmlformats.org/officeDocument/2006/relationships/hyperlink" Target="http://data.bls.gov/pdq/SurveyOutputServlet?data_tool=latest_numbers&amp;series_id=ENU1700010010" TargetMode="External"/><Relationship Id="rId67" Type="http://schemas.openxmlformats.org/officeDocument/2006/relationships/hyperlink" Target="http://data.bls.gov/pdq/SurveyOutputServlet?data_tool=latest_numbers&amp;series_id=ENU2400010010" TargetMode="External"/><Relationship Id="rId116" Type="http://schemas.openxmlformats.org/officeDocument/2006/relationships/hyperlink" Target="https://beta.bls.gov/maps/cew/OR?period=2016-Q4&amp;industry=10&amp;geo_id=41000&amp;chartData=3&amp;distribution=Quantiles&amp;pos_color=blue&amp;neg_color=orange&amp;showHideChart=show&amp;ownerType=0" TargetMode="External"/><Relationship Id="rId137" Type="http://schemas.openxmlformats.org/officeDocument/2006/relationships/hyperlink" Target="https://beta.bls.gov/maps/cew/UT?period=2016-Q4&amp;industry=10&amp;geo_id=49000&amp;chartData=3&amp;distribution=Quantiles&amp;pos_color=blue&amp;neg_color=orange&amp;showHideChart=show&amp;ownerType=0" TargetMode="External"/><Relationship Id="rId158" Type="http://schemas.openxmlformats.org/officeDocument/2006/relationships/hyperlink" Target="https://beta.bls.gov/maps/cew/PR?period=2016-Q4&amp;industry=10&amp;geo_id=72000&amp;chartData=3&amp;distribution=Quantiles&amp;pos_color=blue&amp;neg_color=orange&amp;showHideChart=show&amp;ownerType=0" TargetMode="External"/><Relationship Id="rId20" Type="http://schemas.openxmlformats.org/officeDocument/2006/relationships/hyperlink" Target="https://beta.bls.gov/maps/cew/CO?period=2016-Q4&amp;industry=10&amp;geo_id=08000&amp;chartData=3&amp;distribution=Quantiles&amp;pos_color=blue&amp;neg_color=orange&amp;showHideChart=show&amp;ownerType=0" TargetMode="External"/><Relationship Id="rId41" Type="http://schemas.openxmlformats.org/officeDocument/2006/relationships/hyperlink" Target="https://beta.bls.gov/maps/cew/ID?period=2016-Q4&amp;industry=10&amp;geo_id=16000&amp;chartData=3&amp;distribution=Quantiles&amp;pos_color=blue&amp;neg_color=orange&amp;showHideChart=show&amp;ownerType=0" TargetMode="External"/><Relationship Id="rId62" Type="http://schemas.openxmlformats.org/officeDocument/2006/relationships/hyperlink" Target="https://beta.bls.gov/maps/cew/ME?period=2016-Q4&amp;industry=10&amp;geo_id=23000&amp;chartData=3&amp;distribution=Quantiles&amp;pos_color=blue&amp;neg_color=orange&amp;showHideChart=show&amp;ownerType=0" TargetMode="External"/><Relationship Id="rId83" Type="http://schemas.openxmlformats.org/officeDocument/2006/relationships/hyperlink" Target="https://beta.bls.gov/maps/cew/MT?period=2016-Q4&amp;industry=10&amp;geo_id=30000&amp;chartData=3&amp;distribution=Quantiles&amp;pos_color=blue&amp;neg_color=orange&amp;showHideChart=show&amp;ownerType=0" TargetMode="External"/><Relationship Id="rId88" Type="http://schemas.openxmlformats.org/officeDocument/2006/relationships/hyperlink" Target="http://data.bls.gov/pdq/SurveyOutputServlet?data_tool=latest_numbers&amp;series_id=ENU3100010010" TargetMode="External"/><Relationship Id="rId111" Type="http://schemas.openxmlformats.org/officeDocument/2006/relationships/hyperlink" Target="http://data.bls.gov/pdq/SurveyOutputServlet?data_tool=latest_numbers&amp;series_id=ENU3900020010" TargetMode="External"/><Relationship Id="rId132" Type="http://schemas.openxmlformats.org/officeDocument/2006/relationships/hyperlink" Target="http://data.bls.gov/pdq/SurveyOutputServlet?data_tool=latest_numbers&amp;series_id=ENU4700020010" TargetMode="External"/><Relationship Id="rId153" Type="http://schemas.openxmlformats.org/officeDocument/2006/relationships/hyperlink" Target="http://data.bls.gov/pdq/SurveyOutputServlet?data_tool=latest_numbers&amp;series_id=ENU55000200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A98C6-8F29-4C85-97FB-67895BF66CFE}">
  <dimension ref="A1:BF100"/>
  <sheetViews>
    <sheetView tabSelected="1" zoomScale="90" zoomScaleNormal="90" workbookViewId="0">
      <selection activeCell="BF23" sqref="BF23"/>
    </sheetView>
  </sheetViews>
  <sheetFormatPr defaultColWidth="3.5703125" defaultRowHeight="15" x14ac:dyDescent="0.25"/>
  <cols>
    <col min="1" max="1" width="3.28515625" customWidth="1"/>
    <col min="2" max="24" width="4.42578125" customWidth="1"/>
    <col min="26" max="26" width="6.7109375" hidden="1" customWidth="1"/>
    <col min="27" max="31" width="14.42578125" hidden="1" customWidth="1"/>
    <col min="32" max="32" width="7.7109375" hidden="1" customWidth="1"/>
    <col min="33" max="37" width="14" hidden="1" customWidth="1"/>
    <col min="38" max="46" width="3.5703125" hidden="1" customWidth="1"/>
    <col min="47" max="47" width="7.140625" hidden="1" customWidth="1"/>
    <col min="48" max="49" width="3.5703125" hidden="1" customWidth="1"/>
    <col min="50" max="50" width="4.5703125" hidden="1" customWidth="1"/>
    <col min="51" max="52" width="3.5703125" hidden="1" customWidth="1"/>
    <col min="53" max="53" width="7" hidden="1" customWidth="1"/>
    <col min="54" max="54" width="3.5703125" hidden="1" customWidth="1"/>
    <col min="55" max="55" width="0" hidden="1" customWidth="1"/>
    <col min="58" max="58" width="5" bestFit="1" customWidth="1"/>
    <col min="59" max="59" width="4" bestFit="1" customWidth="1"/>
  </cols>
  <sheetData>
    <row r="1" spans="1:58" ht="15" customHeight="1" x14ac:dyDescent="0.25">
      <c r="A1" s="56"/>
      <c r="B1" s="539" t="s">
        <v>64</v>
      </c>
      <c r="C1" s="540"/>
      <c r="D1" s="540"/>
      <c r="E1" s="540"/>
      <c r="F1" s="541"/>
      <c r="G1" s="541"/>
      <c r="H1" s="541"/>
      <c r="I1" s="541"/>
      <c r="J1" s="541"/>
      <c r="K1" s="541"/>
      <c r="L1" s="541"/>
      <c r="M1" s="541"/>
      <c r="N1" s="541"/>
      <c r="O1" s="541"/>
      <c r="P1" s="541"/>
      <c r="Q1" s="541"/>
      <c r="R1" s="541"/>
      <c r="S1" s="541"/>
      <c r="T1" s="541"/>
      <c r="U1" s="541"/>
      <c r="V1" s="541"/>
      <c r="W1" s="541"/>
      <c r="X1" s="542"/>
      <c r="Y1" s="56"/>
      <c r="AA1" s="543" t="s">
        <v>27</v>
      </c>
      <c r="AB1" s="544"/>
      <c r="AC1" s="544"/>
      <c r="AD1" s="544"/>
      <c r="AE1" s="545"/>
      <c r="AG1" s="546" t="s">
        <v>31</v>
      </c>
      <c r="AH1" s="546"/>
      <c r="AI1" s="546"/>
      <c r="AJ1" s="546"/>
      <c r="AK1" s="546"/>
      <c r="AN1" t="s">
        <v>0</v>
      </c>
      <c r="BE1" s="1"/>
    </row>
    <row r="2" spans="1:58" ht="15" customHeight="1" thickBot="1" x14ac:dyDescent="0.3">
      <c r="A2" s="56"/>
      <c r="B2" s="83" t="s">
        <v>3</v>
      </c>
      <c r="C2" s="547"/>
      <c r="D2" s="547"/>
      <c r="E2" s="547"/>
      <c r="F2" s="547"/>
      <c r="G2" s="547"/>
      <c r="H2" s="547"/>
      <c r="I2" s="547"/>
      <c r="J2" s="547"/>
      <c r="K2" s="547"/>
      <c r="L2" s="547"/>
      <c r="M2" s="548" t="s">
        <v>4</v>
      </c>
      <c r="N2" s="549"/>
      <c r="O2" s="550"/>
      <c r="P2" s="551"/>
      <c r="Q2" s="551"/>
      <c r="R2" s="551"/>
      <c r="S2" s="551"/>
      <c r="T2" s="552"/>
      <c r="U2" s="84" t="s">
        <v>2</v>
      </c>
      <c r="V2" s="553" t="s">
        <v>200</v>
      </c>
      <c r="W2" s="554"/>
      <c r="X2" s="555"/>
      <c r="Y2" s="56"/>
      <c r="AA2" s="48" t="s">
        <v>28</v>
      </c>
      <c r="AB2" s="49" t="s">
        <v>29</v>
      </c>
      <c r="AC2" s="50" t="s">
        <v>30</v>
      </c>
      <c r="AD2" s="50"/>
      <c r="AE2" s="51"/>
      <c r="AG2" s="445" t="s">
        <v>33</v>
      </c>
      <c r="AH2" s="556" t="s">
        <v>34</v>
      </c>
      <c r="AI2" s="533" t="s">
        <v>35</v>
      </c>
      <c r="AJ2" s="420" t="s">
        <v>36</v>
      </c>
      <c r="AK2" s="533" t="s">
        <v>37</v>
      </c>
      <c r="AN2" t="s">
        <v>1</v>
      </c>
    </row>
    <row r="3" spans="1:58" ht="15.75" x14ac:dyDescent="0.25">
      <c r="A3" s="56"/>
      <c r="B3" s="353" t="s">
        <v>65</v>
      </c>
      <c r="C3" s="354"/>
      <c r="D3" s="354"/>
      <c r="E3" s="354"/>
      <c r="F3" s="354"/>
      <c r="G3" s="354"/>
      <c r="H3" s="354"/>
      <c r="I3" s="354"/>
      <c r="J3" s="354"/>
      <c r="K3" s="354"/>
      <c r="L3" s="354"/>
      <c r="M3" s="354"/>
      <c r="N3" s="354"/>
      <c r="O3" s="354"/>
      <c r="P3" s="354"/>
      <c r="Q3" s="354"/>
      <c r="R3" s="354"/>
      <c r="S3" s="354"/>
      <c r="T3" s="354"/>
      <c r="U3" s="354"/>
      <c r="V3" s="354"/>
      <c r="W3" s="354"/>
      <c r="X3" s="355"/>
      <c r="Y3" s="56"/>
      <c r="AA3" s="534" t="s">
        <v>32</v>
      </c>
      <c r="AB3" s="535"/>
      <c r="AC3" s="535"/>
      <c r="AD3" s="535"/>
      <c r="AE3" s="536"/>
      <c r="AG3" s="445"/>
      <c r="AH3" s="556"/>
      <c r="AI3" s="475"/>
      <c r="AJ3" s="420"/>
      <c r="AK3" s="475"/>
      <c r="BE3" s="1"/>
    </row>
    <row r="4" spans="1:58" x14ac:dyDescent="0.25">
      <c r="A4" s="56"/>
      <c r="B4" s="537" t="s">
        <v>69</v>
      </c>
      <c r="C4" s="538"/>
      <c r="D4" s="538"/>
      <c r="E4" s="328" t="s">
        <v>75</v>
      </c>
      <c r="F4" s="329"/>
      <c r="G4" s="328" t="s">
        <v>70</v>
      </c>
      <c r="H4" s="180"/>
      <c r="I4" s="180"/>
      <c r="J4" s="180"/>
      <c r="K4" s="180"/>
      <c r="L4" s="329"/>
      <c r="M4" s="328" t="s">
        <v>5</v>
      </c>
      <c r="N4" s="329"/>
      <c r="O4" s="328" t="s">
        <v>72</v>
      </c>
      <c r="P4" s="180"/>
      <c r="Q4" s="180"/>
      <c r="R4" s="180"/>
      <c r="S4" s="180"/>
      <c r="T4" s="180"/>
      <c r="U4" s="180"/>
      <c r="V4" s="180"/>
      <c r="W4" s="180"/>
      <c r="X4" s="333"/>
      <c r="Y4" s="56"/>
      <c r="AA4" s="530" t="s">
        <v>11</v>
      </c>
      <c r="AB4" s="531" t="s">
        <v>18</v>
      </c>
      <c r="AC4" s="531" t="s">
        <v>38</v>
      </c>
      <c r="AD4" s="475" t="s">
        <v>17</v>
      </c>
      <c r="AE4" s="532" t="s">
        <v>16</v>
      </c>
      <c r="AG4" s="445"/>
      <c r="AH4" s="556"/>
      <c r="AI4" s="496"/>
      <c r="AJ4" s="420"/>
      <c r="AK4" s="475"/>
    </row>
    <row r="5" spans="1:58" x14ac:dyDescent="0.25">
      <c r="A5" s="56"/>
      <c r="B5" s="512"/>
      <c r="C5" s="513"/>
      <c r="D5" s="513"/>
      <c r="E5" s="237"/>
      <c r="F5" s="238"/>
      <c r="G5" s="237"/>
      <c r="H5" s="198"/>
      <c r="I5" s="198"/>
      <c r="J5" s="198"/>
      <c r="K5" s="198"/>
      <c r="L5" s="238"/>
      <c r="M5" s="514"/>
      <c r="N5" s="515"/>
      <c r="O5" s="237"/>
      <c r="P5" s="198"/>
      <c r="Q5" s="198"/>
      <c r="R5" s="198"/>
      <c r="S5" s="198"/>
      <c r="T5" s="198"/>
      <c r="U5" s="198"/>
      <c r="V5" s="198"/>
      <c r="W5" s="198"/>
      <c r="X5" s="199"/>
      <c r="Y5" s="56"/>
      <c r="AA5" s="530"/>
      <c r="AB5" s="531"/>
      <c r="AC5" s="531"/>
      <c r="AD5" s="475"/>
      <c r="AE5" s="532"/>
      <c r="AG5" s="519">
        <f>AA12/24</f>
        <v>708.33333333333337</v>
      </c>
      <c r="AH5" s="521">
        <v>1</v>
      </c>
      <c r="AI5" s="523">
        <f>AB12+AI28+AH5</f>
        <v>151</v>
      </c>
      <c r="AJ5" s="526">
        <f>ROUNDDOWN((AC7/(1+AD7))*AE7,2)</f>
        <v>3.99</v>
      </c>
      <c r="AK5" s="528">
        <f>AC12+AD12</f>
        <v>4600</v>
      </c>
      <c r="AN5" t="s">
        <v>68</v>
      </c>
      <c r="BE5" s="1"/>
    </row>
    <row r="6" spans="1:58" ht="15" customHeight="1" x14ac:dyDescent="0.25">
      <c r="A6" s="56"/>
      <c r="B6" s="512"/>
      <c r="C6" s="513"/>
      <c r="D6" s="513"/>
      <c r="E6" s="237"/>
      <c r="F6" s="238"/>
      <c r="G6" s="237"/>
      <c r="H6" s="198"/>
      <c r="I6" s="198"/>
      <c r="J6" s="198"/>
      <c r="K6" s="198"/>
      <c r="L6" s="238"/>
      <c r="M6" s="514"/>
      <c r="N6" s="515"/>
      <c r="O6" s="237"/>
      <c r="P6" s="198"/>
      <c r="Q6" s="198"/>
      <c r="R6" s="198"/>
      <c r="S6" s="198"/>
      <c r="T6" s="198"/>
      <c r="U6" s="198"/>
      <c r="V6" s="198"/>
      <c r="W6" s="198"/>
      <c r="X6" s="199"/>
      <c r="Y6" s="56"/>
      <c r="AA6" s="530"/>
      <c r="AB6" s="531"/>
      <c r="AC6" s="531"/>
      <c r="AD6" s="475"/>
      <c r="AE6" s="532"/>
      <c r="AG6" s="519"/>
      <c r="AH6" s="521"/>
      <c r="AI6" s="524"/>
      <c r="AJ6" s="526"/>
      <c r="AK6" s="529"/>
      <c r="AN6" t="s">
        <v>67</v>
      </c>
    </row>
    <row r="7" spans="1:58" ht="15" customHeight="1" thickBot="1" x14ac:dyDescent="0.3">
      <c r="A7" s="56"/>
      <c r="B7" s="512"/>
      <c r="C7" s="513"/>
      <c r="D7" s="513"/>
      <c r="E7" s="237"/>
      <c r="F7" s="238"/>
      <c r="G7" s="237"/>
      <c r="H7" s="198"/>
      <c r="I7" s="198"/>
      <c r="J7" s="198"/>
      <c r="K7" s="198"/>
      <c r="L7" s="238"/>
      <c r="M7" s="514"/>
      <c r="N7" s="515"/>
      <c r="O7" s="237"/>
      <c r="P7" s="198"/>
      <c r="Q7" s="198"/>
      <c r="R7" s="198"/>
      <c r="S7" s="198"/>
      <c r="T7" s="198"/>
      <c r="U7" s="198"/>
      <c r="V7" s="198"/>
      <c r="W7" s="198"/>
      <c r="X7" s="199"/>
      <c r="Y7" s="56"/>
      <c r="AA7" s="461">
        <v>3</v>
      </c>
      <c r="AB7" s="463">
        <v>141</v>
      </c>
      <c r="AC7" s="516">
        <v>7</v>
      </c>
      <c r="AD7" s="517">
        <v>0</v>
      </c>
      <c r="AE7" s="518">
        <v>0.56999999999999995</v>
      </c>
      <c r="AG7" s="520"/>
      <c r="AH7" s="522"/>
      <c r="AI7" s="525"/>
      <c r="AJ7" s="527"/>
      <c r="AK7" s="529"/>
      <c r="AN7" t="s">
        <v>66</v>
      </c>
    </row>
    <row r="8" spans="1:58" x14ac:dyDescent="0.25">
      <c r="A8" s="56"/>
      <c r="B8" s="512"/>
      <c r="C8" s="513"/>
      <c r="D8" s="513"/>
      <c r="E8" s="237"/>
      <c r="F8" s="238"/>
      <c r="G8" s="237"/>
      <c r="H8" s="198"/>
      <c r="I8" s="198"/>
      <c r="J8" s="198"/>
      <c r="K8" s="198"/>
      <c r="L8" s="238"/>
      <c r="M8" s="514"/>
      <c r="N8" s="515"/>
      <c r="O8" s="237"/>
      <c r="P8" s="198"/>
      <c r="Q8" s="198"/>
      <c r="R8" s="198"/>
      <c r="S8" s="198"/>
      <c r="T8" s="198"/>
      <c r="U8" s="198"/>
      <c r="V8" s="198"/>
      <c r="W8" s="198"/>
      <c r="X8" s="199"/>
      <c r="Y8" s="56"/>
      <c r="AA8" s="461"/>
      <c r="AB8" s="463"/>
      <c r="AC8" s="516"/>
      <c r="AD8" s="517"/>
      <c r="AE8" s="518"/>
      <c r="AG8" s="510" t="s">
        <v>40</v>
      </c>
      <c r="AH8" s="511"/>
      <c r="AI8" s="511"/>
      <c r="AJ8" s="511"/>
      <c r="AK8" s="511"/>
    </row>
    <row r="9" spans="1:58" x14ac:dyDescent="0.25">
      <c r="A9" s="56"/>
      <c r="B9" s="512"/>
      <c r="C9" s="513"/>
      <c r="D9" s="513"/>
      <c r="E9" s="237"/>
      <c r="F9" s="238"/>
      <c r="G9" s="237"/>
      <c r="H9" s="198"/>
      <c r="I9" s="198"/>
      <c r="J9" s="198"/>
      <c r="K9" s="198"/>
      <c r="L9" s="238"/>
      <c r="M9" s="514"/>
      <c r="N9" s="515"/>
      <c r="O9" s="237"/>
      <c r="P9" s="198"/>
      <c r="Q9" s="198"/>
      <c r="R9" s="198"/>
      <c r="S9" s="198"/>
      <c r="T9" s="198"/>
      <c r="U9" s="198"/>
      <c r="V9" s="198"/>
      <c r="W9" s="198"/>
      <c r="X9" s="199"/>
      <c r="Y9" s="56"/>
      <c r="AA9" s="473" t="s">
        <v>14</v>
      </c>
      <c r="AB9" s="475" t="s">
        <v>15</v>
      </c>
      <c r="AC9" s="475" t="s">
        <v>21</v>
      </c>
      <c r="AD9" s="475" t="s">
        <v>22</v>
      </c>
      <c r="AE9" s="493" t="s">
        <v>39</v>
      </c>
      <c r="AG9" s="494" t="s">
        <v>41</v>
      </c>
      <c r="AH9" s="475" t="s">
        <v>42</v>
      </c>
      <c r="AI9" s="446" t="s">
        <v>43</v>
      </c>
      <c r="AJ9" s="453"/>
      <c r="AK9" s="454"/>
    </row>
    <row r="10" spans="1:58" ht="15" customHeight="1" x14ac:dyDescent="0.25">
      <c r="A10" s="56"/>
      <c r="B10" s="500"/>
      <c r="C10" s="501"/>
      <c r="D10" s="501"/>
      <c r="E10" s="501"/>
      <c r="F10" s="501"/>
      <c r="G10" s="501"/>
      <c r="H10" s="501"/>
      <c r="I10" s="502" t="s">
        <v>71</v>
      </c>
      <c r="J10" s="502"/>
      <c r="K10" s="502"/>
      <c r="L10" s="502"/>
      <c r="M10" s="503">
        <f>SUM(M5:O9)</f>
        <v>0</v>
      </c>
      <c r="N10" s="504"/>
      <c r="O10" s="505"/>
      <c r="P10" s="506"/>
      <c r="Q10" s="506"/>
      <c r="R10" s="506"/>
      <c r="S10" s="506"/>
      <c r="T10" s="506"/>
      <c r="U10" s="506"/>
      <c r="V10" s="506"/>
      <c r="W10" s="506"/>
      <c r="X10" s="507"/>
      <c r="Y10" s="56"/>
      <c r="AA10" s="473"/>
      <c r="AB10" s="475"/>
      <c r="AC10" s="475"/>
      <c r="AD10" s="475"/>
      <c r="AE10" s="493"/>
      <c r="AG10" s="495"/>
      <c r="AH10" s="475"/>
      <c r="AI10" s="447"/>
      <c r="AJ10" s="455"/>
      <c r="AK10" s="456"/>
      <c r="BF10" s="135"/>
    </row>
    <row r="11" spans="1:58" ht="15" customHeight="1" x14ac:dyDescent="0.25">
      <c r="A11" s="56"/>
      <c r="B11" s="508" t="s">
        <v>73</v>
      </c>
      <c r="C11" s="509"/>
      <c r="D11" s="509"/>
      <c r="E11" s="509"/>
      <c r="F11" s="509"/>
      <c r="G11" s="509"/>
      <c r="H11" s="509"/>
      <c r="I11" s="509"/>
      <c r="J11" s="509"/>
      <c r="K11" s="509"/>
      <c r="L11" s="509"/>
      <c r="M11" s="509"/>
      <c r="N11" s="509"/>
      <c r="O11" s="509"/>
      <c r="P11" s="509"/>
      <c r="Q11" s="324"/>
      <c r="R11" s="324"/>
      <c r="S11" s="491"/>
      <c r="T11" s="492"/>
      <c r="U11" s="58"/>
      <c r="V11" s="58"/>
      <c r="W11" s="58"/>
      <c r="X11" s="85"/>
      <c r="Y11" s="56"/>
      <c r="AA11" s="473"/>
      <c r="AB11" s="475"/>
      <c r="AC11" s="475"/>
      <c r="AD11" s="475"/>
      <c r="AE11" s="493"/>
      <c r="AG11" s="495"/>
      <c r="AH11" s="496"/>
      <c r="AI11" s="497"/>
      <c r="AJ11" s="498"/>
      <c r="AK11" s="499"/>
      <c r="AN11" s="327">
        <f>AI5*AG12</f>
        <v>3.02</v>
      </c>
      <c r="AO11" s="327"/>
      <c r="AP11" s="469">
        <f>AN11*AJ5</f>
        <v>12.049800000000001</v>
      </c>
      <c r="AQ11" s="327"/>
      <c r="AR11" s="469">
        <f>AP11*AA7</f>
        <v>36.1494</v>
      </c>
      <c r="AS11" s="327"/>
      <c r="AT11" s="469">
        <f>AR11*AB7</f>
        <v>5097.0654000000004</v>
      </c>
      <c r="AU11" s="327"/>
    </row>
    <row r="12" spans="1:58" ht="15" customHeight="1" x14ac:dyDescent="0.25">
      <c r="A12" s="56"/>
      <c r="B12" s="483" t="s">
        <v>74</v>
      </c>
      <c r="C12" s="484"/>
      <c r="D12" s="484"/>
      <c r="E12" s="484"/>
      <c r="F12" s="484"/>
      <c r="G12" s="484"/>
      <c r="H12" s="484"/>
      <c r="I12" s="484"/>
      <c r="J12" s="484"/>
      <c r="K12" s="484"/>
      <c r="L12" s="484"/>
      <c r="M12" s="484"/>
      <c r="N12" s="484"/>
      <c r="O12" s="484"/>
      <c r="P12" s="484"/>
      <c r="Q12" s="485"/>
      <c r="R12" s="485"/>
      <c r="S12" s="86"/>
      <c r="T12" s="86"/>
      <c r="U12" s="86"/>
      <c r="V12" s="86"/>
      <c r="W12" s="86"/>
      <c r="X12" s="85"/>
      <c r="Y12" s="56"/>
      <c r="Z12" s="2"/>
      <c r="AA12" s="461">
        <v>17000</v>
      </c>
      <c r="AB12" s="463">
        <v>150</v>
      </c>
      <c r="AC12" s="463">
        <v>1800</v>
      </c>
      <c r="AD12" s="463">
        <v>2800</v>
      </c>
      <c r="AE12" s="478">
        <v>50000</v>
      </c>
      <c r="AG12" s="7">
        <v>0.02</v>
      </c>
      <c r="AH12" s="8">
        <f>((AI5*AG12)*AJ5)*AA7</f>
        <v>36.1494</v>
      </c>
      <c r="AI12" s="9">
        <f>AH12*AB7</f>
        <v>5097.0654000000004</v>
      </c>
      <c r="AJ12" s="479"/>
      <c r="AK12" s="480"/>
    </row>
    <row r="13" spans="1:58" ht="15.75" customHeight="1" x14ac:dyDescent="0.25">
      <c r="A13" s="56"/>
      <c r="B13" s="304" t="s">
        <v>171</v>
      </c>
      <c r="C13" s="305"/>
      <c r="D13" s="305"/>
      <c r="E13" s="305"/>
      <c r="F13" s="305"/>
      <c r="G13" s="305"/>
      <c r="H13" s="305"/>
      <c r="I13" s="305"/>
      <c r="J13" s="305"/>
      <c r="K13" s="305"/>
      <c r="L13" s="305"/>
      <c r="M13" s="305"/>
      <c r="N13" s="305"/>
      <c r="O13" s="305"/>
      <c r="P13" s="305"/>
      <c r="Q13" s="237"/>
      <c r="R13" s="238"/>
      <c r="S13" s="86"/>
      <c r="T13" s="86"/>
      <c r="U13" s="86"/>
      <c r="V13" s="86"/>
      <c r="W13" s="86"/>
      <c r="X13" s="85"/>
      <c r="Y13" s="56"/>
      <c r="Z13" s="2"/>
      <c r="AA13" s="461"/>
      <c r="AB13" s="463"/>
      <c r="AC13" s="463"/>
      <c r="AD13" s="463"/>
      <c r="AE13" s="478"/>
      <c r="AF13" s="10"/>
      <c r="AG13" s="11" t="s">
        <v>19</v>
      </c>
      <c r="AH13" s="12" t="s">
        <v>19</v>
      </c>
      <c r="AI13" s="13" t="s">
        <v>46</v>
      </c>
      <c r="AJ13" s="481"/>
      <c r="AK13" s="482"/>
      <c r="AN13" s="327">
        <f>AI5*AG14</f>
        <v>7.5500000000000007</v>
      </c>
      <c r="AO13" s="327"/>
      <c r="AP13" s="469">
        <f>AN13*AJ5</f>
        <v>30.124500000000005</v>
      </c>
      <c r="AQ13" s="327"/>
      <c r="AR13" s="469">
        <f>AP13*AA7</f>
        <v>90.373500000000007</v>
      </c>
      <c r="AS13" s="327"/>
      <c r="AT13" s="469">
        <f>AR13*AB7:AB7</f>
        <v>12742.663500000001</v>
      </c>
      <c r="AU13" s="327"/>
    </row>
    <row r="14" spans="1:58" ht="16.5" thickBot="1" x14ac:dyDescent="0.3">
      <c r="A14" s="56"/>
      <c r="B14" s="470" t="s">
        <v>80</v>
      </c>
      <c r="C14" s="471"/>
      <c r="D14" s="471"/>
      <c r="E14" s="471"/>
      <c r="F14" s="342"/>
      <c r="G14" s="342"/>
      <c r="H14" s="342"/>
      <c r="I14" s="342"/>
      <c r="J14" s="342"/>
      <c r="K14" s="342"/>
      <c r="L14" s="342"/>
      <c r="M14" s="342"/>
      <c r="N14" s="342"/>
      <c r="O14" s="342"/>
      <c r="P14" s="342"/>
      <c r="Q14" s="342"/>
      <c r="R14" s="472"/>
      <c r="S14" s="87"/>
      <c r="T14" s="87"/>
      <c r="U14" s="87"/>
      <c r="V14" s="87"/>
      <c r="W14" s="87"/>
      <c r="X14" s="88"/>
      <c r="Y14" s="56"/>
      <c r="Z14" s="2"/>
      <c r="AA14" s="473" t="s">
        <v>24</v>
      </c>
      <c r="AB14" s="474" t="s">
        <v>25</v>
      </c>
      <c r="AC14" s="475" t="s">
        <v>26</v>
      </c>
      <c r="AD14" s="476" t="s">
        <v>44</v>
      </c>
      <c r="AE14" s="477" t="s">
        <v>45</v>
      </c>
      <c r="AF14" s="10"/>
      <c r="AG14" s="14">
        <v>0.05</v>
      </c>
      <c r="AH14" s="15">
        <f>((AI5*AG14)*AJ5)*AA7</f>
        <v>90.373500000000007</v>
      </c>
      <c r="AI14" s="16">
        <f>AH14*AB7</f>
        <v>12742.663500000001</v>
      </c>
      <c r="AJ14" s="486"/>
      <c r="AK14" s="487"/>
    </row>
    <row r="15" spans="1:58" ht="15.75" x14ac:dyDescent="0.25">
      <c r="A15" s="56"/>
      <c r="B15" s="488" t="s">
        <v>77</v>
      </c>
      <c r="C15" s="489"/>
      <c r="D15" s="489"/>
      <c r="E15" s="489"/>
      <c r="F15" s="489"/>
      <c r="G15" s="489"/>
      <c r="H15" s="489"/>
      <c r="I15" s="489"/>
      <c r="J15" s="489"/>
      <c r="K15" s="489"/>
      <c r="L15" s="489"/>
      <c r="M15" s="489"/>
      <c r="N15" s="489"/>
      <c r="O15" s="489"/>
      <c r="P15" s="489"/>
      <c r="Q15" s="489"/>
      <c r="R15" s="489"/>
      <c r="S15" s="489"/>
      <c r="T15" s="489"/>
      <c r="U15" s="489"/>
      <c r="V15" s="489"/>
      <c r="W15" s="489"/>
      <c r="X15" s="490"/>
      <c r="Y15" s="56"/>
      <c r="Z15" s="2"/>
      <c r="AA15" s="473"/>
      <c r="AB15" s="474"/>
      <c r="AC15" s="475"/>
      <c r="AD15" s="476"/>
      <c r="AE15" s="477"/>
      <c r="AG15" s="439" t="s">
        <v>20</v>
      </c>
      <c r="AH15" s="440"/>
      <c r="AI15" s="440"/>
      <c r="AJ15" s="440"/>
      <c r="AK15" s="440"/>
      <c r="AU15" t="s">
        <v>147</v>
      </c>
    </row>
    <row r="16" spans="1:58" ht="15.75" customHeight="1" x14ac:dyDescent="0.25">
      <c r="A16" s="56"/>
      <c r="B16" s="441" t="s">
        <v>168</v>
      </c>
      <c r="C16" s="442"/>
      <c r="D16" s="442"/>
      <c r="E16" s="442"/>
      <c r="F16" s="442"/>
      <c r="G16" s="415"/>
      <c r="H16" s="415"/>
      <c r="I16" s="415"/>
      <c r="J16" s="415"/>
      <c r="K16" s="415"/>
      <c r="L16" s="415"/>
      <c r="M16" s="415"/>
      <c r="N16" s="415"/>
      <c r="O16" s="415"/>
      <c r="P16" s="415"/>
      <c r="Q16" s="416" t="s">
        <v>62</v>
      </c>
      <c r="R16" s="416"/>
      <c r="S16" s="417"/>
      <c r="T16" s="417"/>
      <c r="U16" s="417"/>
      <c r="V16" s="417"/>
      <c r="W16" s="417"/>
      <c r="X16" s="418"/>
      <c r="Y16" s="56"/>
      <c r="Z16" s="2"/>
      <c r="AA16" s="473"/>
      <c r="AB16" s="474"/>
      <c r="AC16" s="475"/>
      <c r="AD16" s="476"/>
      <c r="AE16" s="477"/>
      <c r="AG16" s="443" t="s">
        <v>23</v>
      </c>
      <c r="AH16" s="445" t="s">
        <v>47</v>
      </c>
      <c r="AI16" s="446" t="s">
        <v>48</v>
      </c>
      <c r="AJ16" s="453"/>
      <c r="AK16" s="454"/>
      <c r="AU16" t="s">
        <v>148</v>
      </c>
    </row>
    <row r="17" spans="1:43" ht="14.25" customHeight="1" x14ac:dyDescent="0.25">
      <c r="A17" s="56"/>
      <c r="B17" s="457" t="s">
        <v>76</v>
      </c>
      <c r="C17" s="458"/>
      <c r="D17" s="458"/>
      <c r="E17" s="459"/>
      <c r="F17" s="459"/>
      <c r="G17" s="459"/>
      <c r="H17" s="459"/>
      <c r="I17" s="459"/>
      <c r="J17" s="459"/>
      <c r="K17" s="459"/>
      <c r="L17" s="459"/>
      <c r="M17" s="459"/>
      <c r="N17" s="459"/>
      <c r="O17" s="459"/>
      <c r="P17" s="459"/>
      <c r="Q17" s="459"/>
      <c r="R17" s="459"/>
      <c r="S17" s="459"/>
      <c r="T17" s="459"/>
      <c r="U17" s="459"/>
      <c r="V17" s="459"/>
      <c r="W17" s="459"/>
      <c r="X17" s="460"/>
      <c r="Y17" s="56"/>
      <c r="Z17" s="2"/>
      <c r="AA17" s="461"/>
      <c r="AB17" s="463">
        <v>0</v>
      </c>
      <c r="AC17" s="463"/>
      <c r="AD17" s="465">
        <v>1</v>
      </c>
      <c r="AE17" s="467">
        <f>AJ27</f>
        <v>88.874668941858189</v>
      </c>
      <c r="AG17" s="443"/>
      <c r="AH17" s="445"/>
      <c r="AI17" s="447"/>
      <c r="AJ17" s="455"/>
      <c r="AK17" s="456"/>
    </row>
    <row r="18" spans="1:43" ht="15.75" thickBot="1" x14ac:dyDescent="0.3">
      <c r="A18" s="56"/>
      <c r="B18" s="393"/>
      <c r="C18" s="394"/>
      <c r="D18" s="394"/>
      <c r="E18" s="397"/>
      <c r="F18" s="397"/>
      <c r="G18" s="397"/>
      <c r="H18" s="397"/>
      <c r="I18" s="397"/>
      <c r="J18" s="397"/>
      <c r="K18" s="397"/>
      <c r="L18" s="397"/>
      <c r="M18" s="397"/>
      <c r="N18" s="397"/>
      <c r="O18" s="397"/>
      <c r="P18" s="397"/>
      <c r="Q18" s="397"/>
      <c r="R18" s="397"/>
      <c r="S18" s="397"/>
      <c r="T18" s="397"/>
      <c r="U18" s="397"/>
      <c r="V18" s="397"/>
      <c r="W18" s="397"/>
      <c r="X18" s="398"/>
      <c r="Y18" s="56"/>
      <c r="Z18" s="2"/>
      <c r="AA18" s="462"/>
      <c r="AB18" s="464"/>
      <c r="AC18" s="464"/>
      <c r="AD18" s="466"/>
      <c r="AE18" s="468"/>
      <c r="AG18" s="444"/>
      <c r="AH18" s="445"/>
      <c r="AI18" s="447"/>
      <c r="AJ18" s="455"/>
      <c r="AK18" s="456"/>
    </row>
    <row r="19" spans="1:43" ht="15" customHeight="1" x14ac:dyDescent="0.25">
      <c r="A19" s="56"/>
      <c r="B19" s="441" t="s">
        <v>169</v>
      </c>
      <c r="C19" s="442"/>
      <c r="D19" s="442"/>
      <c r="E19" s="442"/>
      <c r="F19" s="442"/>
      <c r="G19" s="415"/>
      <c r="H19" s="415"/>
      <c r="I19" s="415"/>
      <c r="J19" s="415"/>
      <c r="K19" s="415"/>
      <c r="L19" s="415"/>
      <c r="M19" s="415"/>
      <c r="N19" s="415"/>
      <c r="O19" s="415"/>
      <c r="P19" s="415"/>
      <c r="Q19" s="416" t="s">
        <v>62</v>
      </c>
      <c r="R19" s="416"/>
      <c r="S19" s="417"/>
      <c r="T19" s="417"/>
      <c r="U19" s="417"/>
      <c r="V19" s="417"/>
      <c r="W19" s="417"/>
      <c r="X19" s="418"/>
      <c r="Y19" s="56"/>
      <c r="Z19" s="2"/>
      <c r="AA19" s="448" t="s">
        <v>49</v>
      </c>
      <c r="AB19" s="449"/>
      <c r="AC19" s="449"/>
      <c r="AD19" s="449"/>
      <c r="AE19" s="450"/>
      <c r="AG19" s="17">
        <v>2.5000000000000001E-3</v>
      </c>
      <c r="AH19" s="18">
        <f>(AK5*AG19)*AJ5</f>
        <v>45.885000000000005</v>
      </c>
      <c r="AI19" s="18">
        <f>AH19*(AB7/12)</f>
        <v>539.14875000000006</v>
      </c>
      <c r="AJ19" s="451"/>
      <c r="AK19" s="452"/>
    </row>
    <row r="20" spans="1:43" ht="15" customHeight="1" x14ac:dyDescent="0.25">
      <c r="A20" s="56"/>
      <c r="B20" s="391" t="s">
        <v>76</v>
      </c>
      <c r="C20" s="392"/>
      <c r="D20" s="392"/>
      <c r="E20" s="395"/>
      <c r="F20" s="395"/>
      <c r="G20" s="395"/>
      <c r="H20" s="395"/>
      <c r="I20" s="395"/>
      <c r="J20" s="395"/>
      <c r="K20" s="395"/>
      <c r="L20" s="395"/>
      <c r="M20" s="395"/>
      <c r="N20" s="395"/>
      <c r="O20" s="395"/>
      <c r="P20" s="395"/>
      <c r="Q20" s="395"/>
      <c r="R20" s="395"/>
      <c r="S20" s="395"/>
      <c r="T20" s="395"/>
      <c r="U20" s="395"/>
      <c r="V20" s="395"/>
      <c r="W20" s="395"/>
      <c r="X20" s="396"/>
      <c r="Y20" s="56"/>
      <c r="Z20" s="2"/>
      <c r="AA20" s="399" t="s">
        <v>50</v>
      </c>
      <c r="AB20" s="400"/>
      <c r="AC20" s="405">
        <f>AI12</f>
        <v>5097.0654000000004</v>
      </c>
      <c r="AD20" s="406"/>
      <c r="AE20" s="407"/>
      <c r="AG20" s="19" t="s">
        <v>19</v>
      </c>
      <c r="AH20" s="20" t="s">
        <v>19</v>
      </c>
      <c r="AI20" s="20" t="s">
        <v>19</v>
      </c>
      <c r="AJ20" s="138"/>
      <c r="AK20" s="139"/>
    </row>
    <row r="21" spans="1:43" ht="15" customHeight="1" x14ac:dyDescent="0.25">
      <c r="A21" s="56"/>
      <c r="B21" s="393"/>
      <c r="C21" s="394"/>
      <c r="D21" s="394"/>
      <c r="E21" s="397"/>
      <c r="F21" s="397"/>
      <c r="G21" s="397"/>
      <c r="H21" s="397"/>
      <c r="I21" s="397"/>
      <c r="J21" s="397"/>
      <c r="K21" s="397"/>
      <c r="L21" s="397"/>
      <c r="M21" s="397"/>
      <c r="N21" s="397"/>
      <c r="O21" s="397"/>
      <c r="P21" s="397"/>
      <c r="Q21" s="397"/>
      <c r="R21" s="397"/>
      <c r="S21" s="397"/>
      <c r="T21" s="397"/>
      <c r="U21" s="397"/>
      <c r="V21" s="397"/>
      <c r="W21" s="397"/>
      <c r="X21" s="398"/>
      <c r="Y21" s="56"/>
      <c r="Z21" s="2"/>
      <c r="AA21" s="401"/>
      <c r="AB21" s="402"/>
      <c r="AC21" s="408" t="s">
        <v>19</v>
      </c>
      <c r="AD21" s="409"/>
      <c r="AE21" s="410"/>
      <c r="AG21" s="21">
        <v>0.01</v>
      </c>
      <c r="AH21" s="22">
        <f>IF(AK23&gt;60,(AK5*AG21)*AJ5-AH14,(AK5*AG21)*AJ5)</f>
        <v>183.54000000000002</v>
      </c>
      <c r="AI21" s="22">
        <f>AH21*(AB7/12)</f>
        <v>2156.5950000000003</v>
      </c>
      <c r="AJ21" s="411"/>
      <c r="AK21" s="412"/>
    </row>
    <row r="22" spans="1:43" ht="15" customHeight="1" thickBot="1" x14ac:dyDescent="0.3">
      <c r="A22" s="56"/>
      <c r="B22" s="413" t="s">
        <v>170</v>
      </c>
      <c r="C22" s="414"/>
      <c r="D22" s="414"/>
      <c r="E22" s="414"/>
      <c r="F22" s="414"/>
      <c r="G22" s="415"/>
      <c r="H22" s="415"/>
      <c r="I22" s="415"/>
      <c r="J22" s="415"/>
      <c r="K22" s="415"/>
      <c r="L22" s="415"/>
      <c r="M22" s="415"/>
      <c r="N22" s="415"/>
      <c r="O22" s="415"/>
      <c r="P22" s="415"/>
      <c r="Q22" s="416" t="s">
        <v>62</v>
      </c>
      <c r="R22" s="416"/>
      <c r="S22" s="417"/>
      <c r="T22" s="417"/>
      <c r="U22" s="417"/>
      <c r="V22" s="417"/>
      <c r="W22" s="417"/>
      <c r="X22" s="418"/>
      <c r="Y22" s="56"/>
      <c r="AA22" s="403"/>
      <c r="AB22" s="404"/>
      <c r="AC22" s="368">
        <f>AI14</f>
        <v>12742.663500000001</v>
      </c>
      <c r="AD22" s="369"/>
      <c r="AE22" s="370"/>
      <c r="AG22" s="419" t="s">
        <v>52</v>
      </c>
      <c r="AH22" s="23">
        <f>AK5*AG19</f>
        <v>11.5</v>
      </c>
      <c r="AI22" s="24"/>
      <c r="AJ22" s="422" t="s">
        <v>53</v>
      </c>
      <c r="AK22" s="25"/>
    </row>
    <row r="23" spans="1:43" ht="16.5" customHeight="1" x14ac:dyDescent="0.25">
      <c r="A23" s="56"/>
      <c r="B23" s="391" t="s">
        <v>76</v>
      </c>
      <c r="C23" s="392"/>
      <c r="D23" s="392"/>
      <c r="E23" s="425"/>
      <c r="F23" s="425"/>
      <c r="G23" s="425"/>
      <c r="H23" s="425"/>
      <c r="I23" s="425"/>
      <c r="J23" s="425"/>
      <c r="K23" s="425"/>
      <c r="L23" s="425"/>
      <c r="M23" s="425"/>
      <c r="N23" s="425"/>
      <c r="O23" s="425"/>
      <c r="P23" s="425"/>
      <c r="Q23" s="425"/>
      <c r="R23" s="425"/>
      <c r="S23" s="425"/>
      <c r="T23" s="425"/>
      <c r="U23" s="425"/>
      <c r="V23" s="425"/>
      <c r="W23" s="425"/>
      <c r="X23" s="426"/>
      <c r="Y23" s="56"/>
      <c r="AA23" s="388" t="s">
        <v>51</v>
      </c>
      <c r="AB23" s="389"/>
      <c r="AC23" s="389"/>
      <c r="AD23" s="389"/>
      <c r="AE23" s="390"/>
      <c r="AG23" s="420"/>
      <c r="AH23" s="26" t="s">
        <v>19</v>
      </c>
      <c r="AI23" s="24"/>
      <c r="AJ23" s="423"/>
      <c r="AK23" s="27">
        <f>AH24/AA7</f>
        <v>15.333333333333334</v>
      </c>
    </row>
    <row r="24" spans="1:43" ht="15" customHeight="1" x14ac:dyDescent="0.25">
      <c r="A24" s="56"/>
      <c r="B24" s="393"/>
      <c r="C24" s="394"/>
      <c r="D24" s="394"/>
      <c r="E24" s="427"/>
      <c r="F24" s="427"/>
      <c r="G24" s="427"/>
      <c r="H24" s="427"/>
      <c r="I24" s="427"/>
      <c r="J24" s="427"/>
      <c r="K24" s="427"/>
      <c r="L24" s="427"/>
      <c r="M24" s="427"/>
      <c r="N24" s="427"/>
      <c r="O24" s="427"/>
      <c r="P24" s="427"/>
      <c r="Q24" s="427"/>
      <c r="R24" s="427"/>
      <c r="S24" s="427"/>
      <c r="T24" s="427"/>
      <c r="U24" s="427"/>
      <c r="V24" s="427"/>
      <c r="W24" s="427"/>
      <c r="X24" s="428"/>
      <c r="Y24" s="56"/>
      <c r="AA24" s="399" t="s">
        <v>54</v>
      </c>
      <c r="AB24" s="400"/>
      <c r="AC24" s="429">
        <f>AI19</f>
        <v>539.14875000000006</v>
      </c>
      <c r="AD24" s="430"/>
      <c r="AE24" s="431"/>
      <c r="AG24" s="421"/>
      <c r="AH24" s="6">
        <f>AK5*AG21</f>
        <v>46</v>
      </c>
      <c r="AI24" s="24"/>
      <c r="AJ24" s="424"/>
      <c r="AK24" s="28"/>
    </row>
    <row r="25" spans="1:43" ht="15" customHeight="1" x14ac:dyDescent="0.25">
      <c r="A25" s="56"/>
      <c r="B25" s="432" t="s">
        <v>78</v>
      </c>
      <c r="C25" s="433"/>
      <c r="D25" s="433"/>
      <c r="E25" s="433"/>
      <c r="F25" s="433"/>
      <c r="G25" s="433"/>
      <c r="H25" s="433"/>
      <c r="I25" s="433"/>
      <c r="J25" s="379"/>
      <c r="K25" s="379"/>
      <c r="L25" s="380" t="s">
        <v>81</v>
      </c>
      <c r="M25" s="380"/>
      <c r="N25" s="381"/>
      <c r="O25" s="381"/>
      <c r="P25" s="380" t="s">
        <v>79</v>
      </c>
      <c r="Q25" s="380"/>
      <c r="R25" s="381"/>
      <c r="S25" s="381"/>
      <c r="T25" s="382" t="s">
        <v>255</v>
      </c>
      <c r="U25" s="382"/>
      <c r="V25" s="382"/>
      <c r="W25" s="434"/>
      <c r="X25" s="435"/>
      <c r="Y25" s="56"/>
      <c r="AA25" s="401"/>
      <c r="AB25" s="402"/>
      <c r="AC25" s="408" t="s">
        <v>19</v>
      </c>
      <c r="AD25" s="409"/>
      <c r="AE25" s="410"/>
      <c r="AG25" s="436" t="s">
        <v>55</v>
      </c>
      <c r="AH25" s="436"/>
      <c r="AI25" s="436"/>
      <c r="AJ25" s="436"/>
      <c r="AK25" s="436"/>
    </row>
    <row r="26" spans="1:43" ht="15" customHeight="1" thickBot="1" x14ac:dyDescent="0.3">
      <c r="A26" s="56"/>
      <c r="B26" s="437" t="s">
        <v>12</v>
      </c>
      <c r="C26" s="438"/>
      <c r="D26" s="366"/>
      <c r="E26" s="366"/>
      <c r="F26" s="366"/>
      <c r="G26" s="366"/>
      <c r="H26" s="366"/>
      <c r="I26" s="366"/>
      <c r="J26" s="366"/>
      <c r="K26" s="366"/>
      <c r="L26" s="366"/>
      <c r="M26" s="366"/>
      <c r="N26" s="366"/>
      <c r="O26" s="366"/>
      <c r="P26" s="366"/>
      <c r="Q26" s="366"/>
      <c r="R26" s="366"/>
      <c r="S26" s="366"/>
      <c r="T26" s="366"/>
      <c r="U26" s="366"/>
      <c r="V26" s="366"/>
      <c r="W26" s="366"/>
      <c r="X26" s="367"/>
      <c r="Y26" s="56"/>
      <c r="AA26" s="403"/>
      <c r="AB26" s="404"/>
      <c r="AC26" s="368">
        <f>AI21</f>
        <v>2156.5950000000003</v>
      </c>
      <c r="AD26" s="369"/>
      <c r="AE26" s="370"/>
      <c r="AG26" s="29">
        <f>IF(AA17&gt;0,AA17*-0.07,0)</f>
        <v>0</v>
      </c>
      <c r="AH26" s="371"/>
      <c r="AI26" s="373" t="s">
        <v>57</v>
      </c>
      <c r="AJ26" s="375" t="s">
        <v>58</v>
      </c>
      <c r="AK26" s="376"/>
    </row>
    <row r="27" spans="1:43" ht="15" customHeight="1" x14ac:dyDescent="0.25">
      <c r="A27" s="56"/>
      <c r="B27" s="377" t="s">
        <v>172</v>
      </c>
      <c r="C27" s="378"/>
      <c r="D27" s="378"/>
      <c r="E27" s="378"/>
      <c r="F27" s="378"/>
      <c r="G27" s="378"/>
      <c r="H27" s="378"/>
      <c r="I27" s="378"/>
      <c r="J27" s="378"/>
      <c r="K27" s="378"/>
      <c r="L27" s="378"/>
      <c r="M27" s="378"/>
      <c r="N27" s="378"/>
      <c r="O27" s="378"/>
      <c r="P27" s="378"/>
      <c r="Q27" s="383"/>
      <c r="R27" s="384"/>
      <c r="S27" s="385"/>
      <c r="T27" s="386"/>
      <c r="U27" s="386"/>
      <c r="V27" s="386"/>
      <c r="W27" s="386"/>
      <c r="X27" s="387"/>
      <c r="Y27" s="56"/>
      <c r="AA27" s="388" t="s">
        <v>56</v>
      </c>
      <c r="AB27" s="389"/>
      <c r="AC27" s="389"/>
      <c r="AD27" s="389"/>
      <c r="AE27" s="390"/>
      <c r="AG27" s="30">
        <f>IF(AB17&gt;0,AB17*-0.5,0)</f>
        <v>0</v>
      </c>
      <c r="AH27" s="372"/>
      <c r="AI27" s="374"/>
      <c r="AJ27" s="326">
        <f>(AE12/AJ5)/AB7</f>
        <v>88.874668941858189</v>
      </c>
      <c r="AK27" s="327"/>
    </row>
    <row r="28" spans="1:43" ht="15.75" customHeight="1" thickBot="1" x14ac:dyDescent="0.3">
      <c r="A28" s="56"/>
      <c r="B28" s="340" t="s">
        <v>80</v>
      </c>
      <c r="C28" s="341"/>
      <c r="D28" s="341"/>
      <c r="E28" s="341"/>
      <c r="F28" s="342"/>
      <c r="G28" s="342"/>
      <c r="H28" s="342"/>
      <c r="I28" s="342"/>
      <c r="J28" s="342"/>
      <c r="K28" s="342"/>
      <c r="L28" s="342"/>
      <c r="M28" s="342"/>
      <c r="N28" s="342"/>
      <c r="O28" s="342"/>
      <c r="P28" s="342"/>
      <c r="Q28" s="342"/>
      <c r="R28" s="342"/>
      <c r="S28" s="342"/>
      <c r="T28" s="342"/>
      <c r="U28" s="342"/>
      <c r="V28" s="342"/>
      <c r="W28" s="342"/>
      <c r="X28" s="343"/>
      <c r="Y28" s="56"/>
      <c r="AA28" s="344" t="s">
        <v>59</v>
      </c>
      <c r="AB28" s="345"/>
      <c r="AC28" s="348">
        <f>AC20+(AC24*AD17)</f>
        <v>5636.2141500000007</v>
      </c>
      <c r="AD28" s="349"/>
      <c r="AE28" s="350"/>
      <c r="AG28" s="31">
        <f>IF(AC17&gt;0,AC17*0.03,0)</f>
        <v>0</v>
      </c>
      <c r="AH28" s="32"/>
      <c r="AI28" s="351">
        <f>AG29*AB12</f>
        <v>0</v>
      </c>
      <c r="AJ28" s="326" t="s">
        <v>60</v>
      </c>
      <c r="AK28" s="327"/>
    </row>
    <row r="29" spans="1:43" ht="15" customHeight="1" x14ac:dyDescent="0.25">
      <c r="A29" s="56"/>
      <c r="B29" s="353" t="s">
        <v>82</v>
      </c>
      <c r="C29" s="354"/>
      <c r="D29" s="354"/>
      <c r="E29" s="354"/>
      <c r="F29" s="354"/>
      <c r="G29" s="354"/>
      <c r="H29" s="354"/>
      <c r="I29" s="354"/>
      <c r="J29" s="354"/>
      <c r="K29" s="354"/>
      <c r="L29" s="354"/>
      <c r="M29" s="354"/>
      <c r="N29" s="354"/>
      <c r="O29" s="354"/>
      <c r="P29" s="354"/>
      <c r="Q29" s="354"/>
      <c r="R29" s="354"/>
      <c r="S29" s="354"/>
      <c r="T29" s="354"/>
      <c r="U29" s="354"/>
      <c r="V29" s="354"/>
      <c r="W29" s="354"/>
      <c r="X29" s="355"/>
      <c r="Y29" s="56"/>
      <c r="AA29" s="344"/>
      <c r="AB29" s="345"/>
      <c r="AC29" s="356" t="s">
        <v>19</v>
      </c>
      <c r="AD29" s="357"/>
      <c r="AE29" s="358"/>
      <c r="AG29" s="359">
        <f>SUM(AG26:AG28)</f>
        <v>0</v>
      </c>
      <c r="AH29" s="33"/>
      <c r="AI29" s="351"/>
      <c r="AJ29" s="326">
        <f>AI5*((AG12+AG14)/2)</f>
        <v>5.2850000000000001</v>
      </c>
      <c r="AK29" s="327"/>
    </row>
    <row r="30" spans="1:43" ht="15" customHeight="1" thickBot="1" x14ac:dyDescent="0.3">
      <c r="A30" s="56"/>
      <c r="B30" s="304" t="s">
        <v>83</v>
      </c>
      <c r="C30" s="305"/>
      <c r="D30" s="305"/>
      <c r="E30" s="305"/>
      <c r="F30" s="305"/>
      <c r="G30" s="218"/>
      <c r="H30" s="218"/>
      <c r="I30" s="218"/>
      <c r="J30" s="305" t="s">
        <v>84</v>
      </c>
      <c r="K30" s="305"/>
      <c r="L30" s="305"/>
      <c r="M30" s="305"/>
      <c r="N30" s="361"/>
      <c r="O30" s="361"/>
      <c r="P30" s="361"/>
      <c r="Q30" s="362" t="s">
        <v>85</v>
      </c>
      <c r="R30" s="362"/>
      <c r="S30" s="362"/>
      <c r="T30" s="362"/>
      <c r="U30" s="362"/>
      <c r="V30" s="324"/>
      <c r="W30" s="324"/>
      <c r="X30" s="325"/>
      <c r="Y30" s="56"/>
      <c r="AA30" s="346"/>
      <c r="AB30" s="347"/>
      <c r="AC30" s="363">
        <f>AC22+(AC26*AD17)</f>
        <v>14899.2585</v>
      </c>
      <c r="AD30" s="364"/>
      <c r="AE30" s="365"/>
      <c r="AG30" s="360"/>
      <c r="AH30" s="34"/>
      <c r="AI30" s="352"/>
      <c r="AJ30" s="326" t="s">
        <v>61</v>
      </c>
      <c r="AK30" s="327"/>
    </row>
    <row r="31" spans="1:43" ht="15" customHeight="1" x14ac:dyDescent="0.25">
      <c r="A31" s="56"/>
      <c r="B31" s="304" t="s">
        <v>86</v>
      </c>
      <c r="C31" s="305"/>
      <c r="D31" s="305"/>
      <c r="E31" s="305"/>
      <c r="F31" s="305"/>
      <c r="G31" s="324"/>
      <c r="H31" s="324"/>
      <c r="I31" s="324"/>
      <c r="J31" s="305" t="s">
        <v>88</v>
      </c>
      <c r="K31" s="305"/>
      <c r="L31" s="305"/>
      <c r="M31" s="305"/>
      <c r="N31" s="324"/>
      <c r="O31" s="324"/>
      <c r="P31" s="324"/>
      <c r="Q31" s="305" t="s">
        <v>87</v>
      </c>
      <c r="R31" s="305"/>
      <c r="S31" s="305"/>
      <c r="T31" s="305"/>
      <c r="U31" s="305"/>
      <c r="V31" s="324"/>
      <c r="W31" s="324"/>
      <c r="X31" s="325"/>
      <c r="Y31" s="56"/>
      <c r="AJ31" s="326">
        <f>AJ27/AJ29</f>
        <v>16.816399042924917</v>
      </c>
      <c r="AK31" s="327"/>
      <c r="AO31">
        <v>1</v>
      </c>
      <c r="AP31" t="s">
        <v>89</v>
      </c>
      <c r="AQ31">
        <v>1</v>
      </c>
    </row>
    <row r="32" spans="1:43" ht="15" customHeight="1" x14ac:dyDescent="0.25">
      <c r="A32" s="56"/>
      <c r="B32" s="310" t="s">
        <v>94</v>
      </c>
      <c r="C32" s="267"/>
      <c r="D32" s="267"/>
      <c r="E32" s="267"/>
      <c r="F32" s="267"/>
      <c r="G32" s="60" t="s">
        <v>102</v>
      </c>
      <c r="H32" s="267" t="s">
        <v>103</v>
      </c>
      <c r="I32" s="267"/>
      <c r="J32" s="267"/>
      <c r="K32" s="267" t="s">
        <v>104</v>
      </c>
      <c r="L32" s="267"/>
      <c r="M32" s="267" t="s">
        <v>103</v>
      </c>
      <c r="N32" s="267"/>
      <c r="O32" s="267"/>
      <c r="P32" s="267" t="s">
        <v>104</v>
      </c>
      <c r="Q32" s="267"/>
      <c r="R32" s="338" t="s">
        <v>106</v>
      </c>
      <c r="S32" s="338"/>
      <c r="T32" s="338"/>
      <c r="U32" s="338"/>
      <c r="V32" s="338"/>
      <c r="W32" s="338"/>
      <c r="X32" s="339"/>
      <c r="Y32" s="56"/>
      <c r="AJ32" s="326"/>
      <c r="AK32" s="327"/>
      <c r="AO32">
        <v>2</v>
      </c>
      <c r="AP32" t="s">
        <v>89</v>
      </c>
      <c r="AQ32">
        <v>1</v>
      </c>
    </row>
    <row r="33" spans="1:53" ht="15" customHeight="1" x14ac:dyDescent="0.25">
      <c r="A33" s="56"/>
      <c r="B33" s="310"/>
      <c r="C33" s="267"/>
      <c r="D33" s="267"/>
      <c r="E33" s="267"/>
      <c r="F33" s="267"/>
      <c r="G33" s="61" t="s">
        <v>95</v>
      </c>
      <c r="H33" s="136"/>
      <c r="I33" s="136"/>
      <c r="J33" s="136"/>
      <c r="K33" s="302">
        <f t="shared" ref="K33:K39" si="0">IF($AA34&gt;0,(H33+I33+J33)/$AA34,0)</f>
        <v>0</v>
      </c>
      <c r="L33" s="302"/>
      <c r="M33" s="136"/>
      <c r="N33" s="136"/>
      <c r="O33" s="136"/>
      <c r="P33" s="302">
        <f t="shared" ref="P33:P39" si="1">IF($AB34&gt;0,(M33+N33+O33)/$AB34,0)</f>
        <v>0</v>
      </c>
      <c r="Q33" s="302"/>
      <c r="R33" s="328" t="s">
        <v>256</v>
      </c>
      <c r="S33" s="180"/>
      <c r="T33" s="329"/>
      <c r="U33" s="330"/>
      <c r="V33" s="328" t="s">
        <v>257</v>
      </c>
      <c r="W33" s="180"/>
      <c r="X33" s="333"/>
      <c r="Y33" s="56"/>
      <c r="AO33">
        <v>3</v>
      </c>
      <c r="AP33" t="s">
        <v>89</v>
      </c>
      <c r="AQ33">
        <v>1</v>
      </c>
    </row>
    <row r="34" spans="1:53" ht="15" customHeight="1" x14ac:dyDescent="0.25">
      <c r="A34" s="56"/>
      <c r="B34" s="310"/>
      <c r="C34" s="267"/>
      <c r="D34" s="267"/>
      <c r="E34" s="267"/>
      <c r="F34" s="267"/>
      <c r="G34" s="61" t="s">
        <v>96</v>
      </c>
      <c r="H34" s="137"/>
      <c r="I34" s="137"/>
      <c r="J34" s="137"/>
      <c r="K34" s="302">
        <f t="shared" si="0"/>
        <v>0</v>
      </c>
      <c r="L34" s="302"/>
      <c r="M34" s="137"/>
      <c r="N34" s="137"/>
      <c r="O34" s="137"/>
      <c r="P34" s="302">
        <f t="shared" si="1"/>
        <v>0</v>
      </c>
      <c r="Q34" s="302"/>
      <c r="R34" s="311"/>
      <c r="S34" s="312"/>
      <c r="T34" s="334"/>
      <c r="U34" s="331"/>
      <c r="V34" s="335">
        <f>VLOOKUP(V2,'Employment per state Link'!A9:D61,4,FALSE)*0.3</f>
        <v>4.6892776551088247</v>
      </c>
      <c r="W34" s="336"/>
      <c r="X34" s="337"/>
      <c r="Y34" s="56"/>
      <c r="AA34" s="57">
        <f t="shared" ref="AA34:AA40" si="2">COUNTIF(H33:J33,"&gt;0")</f>
        <v>0</v>
      </c>
      <c r="AB34" s="57">
        <f t="shared" ref="AB34:AB40" si="3">COUNTIF(M33:O33,"&gt;0")</f>
        <v>0</v>
      </c>
      <c r="AC34" s="59">
        <f t="shared" ref="AC34:AC40" si="4">K33+P33</f>
        <v>0</v>
      </c>
      <c r="AO34">
        <v>4</v>
      </c>
      <c r="AP34" t="s">
        <v>89</v>
      </c>
      <c r="AQ34">
        <v>1</v>
      </c>
    </row>
    <row r="35" spans="1:53" ht="15.75" customHeight="1" x14ac:dyDescent="0.25">
      <c r="A35" s="56"/>
      <c r="B35" s="310"/>
      <c r="C35" s="267"/>
      <c r="D35" s="267"/>
      <c r="E35" s="267"/>
      <c r="F35" s="267"/>
      <c r="G35" s="61" t="s">
        <v>97</v>
      </c>
      <c r="H35" s="137"/>
      <c r="I35" s="137"/>
      <c r="J35" s="137"/>
      <c r="K35" s="302">
        <f t="shared" si="0"/>
        <v>0</v>
      </c>
      <c r="L35" s="302"/>
      <c r="M35" s="137"/>
      <c r="N35" s="137"/>
      <c r="O35" s="137"/>
      <c r="P35" s="302">
        <f t="shared" si="1"/>
        <v>0</v>
      </c>
      <c r="Q35" s="302"/>
      <c r="R35" s="311"/>
      <c r="S35" s="312"/>
      <c r="T35" s="334"/>
      <c r="U35" s="332"/>
      <c r="V35" s="311"/>
      <c r="W35" s="312"/>
      <c r="X35" s="313"/>
      <c r="Y35" s="56"/>
      <c r="AA35" s="57">
        <f t="shared" si="2"/>
        <v>0</v>
      </c>
      <c r="AB35" s="57">
        <f t="shared" si="3"/>
        <v>0</v>
      </c>
      <c r="AC35" s="59">
        <f t="shared" si="4"/>
        <v>0</v>
      </c>
      <c r="AO35">
        <v>5</v>
      </c>
      <c r="AP35" t="s">
        <v>89</v>
      </c>
      <c r="AQ35">
        <v>1</v>
      </c>
    </row>
    <row r="36" spans="1:53" ht="15.75" x14ac:dyDescent="0.25">
      <c r="A36" s="56"/>
      <c r="B36" s="310"/>
      <c r="C36" s="267"/>
      <c r="D36" s="267"/>
      <c r="E36" s="267"/>
      <c r="F36" s="267"/>
      <c r="G36" s="61" t="s">
        <v>98</v>
      </c>
      <c r="H36" s="137"/>
      <c r="I36" s="137"/>
      <c r="J36" s="137"/>
      <c r="K36" s="302">
        <f t="shared" si="0"/>
        <v>0</v>
      </c>
      <c r="L36" s="302"/>
      <c r="M36" s="137"/>
      <c r="N36" s="137"/>
      <c r="O36" s="137"/>
      <c r="P36" s="302">
        <f t="shared" si="1"/>
        <v>0</v>
      </c>
      <c r="Q36" s="302"/>
      <c r="R36" s="314" t="s">
        <v>107</v>
      </c>
      <c r="S36" s="315"/>
      <c r="T36" s="315"/>
      <c r="U36" s="315"/>
      <c r="V36" s="315"/>
      <c r="W36" s="315"/>
      <c r="X36" s="316"/>
      <c r="Y36" s="56"/>
      <c r="AA36" s="57">
        <f t="shared" si="2"/>
        <v>0</v>
      </c>
      <c r="AB36" s="57">
        <f t="shared" si="3"/>
        <v>0</v>
      </c>
      <c r="AC36" s="59">
        <f t="shared" si="4"/>
        <v>0</v>
      </c>
      <c r="AO36">
        <v>6</v>
      </c>
      <c r="AP36" t="s">
        <v>89</v>
      </c>
      <c r="AQ36">
        <v>1</v>
      </c>
    </row>
    <row r="37" spans="1:53" ht="15.75" x14ac:dyDescent="0.25">
      <c r="A37" s="56"/>
      <c r="B37" s="310"/>
      <c r="C37" s="267"/>
      <c r="D37" s="267"/>
      <c r="E37" s="267"/>
      <c r="F37" s="267"/>
      <c r="G37" s="61" t="s">
        <v>99</v>
      </c>
      <c r="H37" s="137"/>
      <c r="I37" s="137"/>
      <c r="J37" s="137"/>
      <c r="K37" s="302">
        <f t="shared" si="0"/>
        <v>0</v>
      </c>
      <c r="L37" s="302"/>
      <c r="M37" s="137"/>
      <c r="N37" s="137"/>
      <c r="O37" s="137"/>
      <c r="P37" s="302">
        <f t="shared" si="1"/>
        <v>0</v>
      </c>
      <c r="Q37" s="302"/>
      <c r="R37" s="317" t="s">
        <v>108</v>
      </c>
      <c r="S37" s="318"/>
      <c r="T37" s="319"/>
      <c r="U37" s="320"/>
      <c r="V37" s="317" t="s">
        <v>109</v>
      </c>
      <c r="W37" s="318"/>
      <c r="X37" s="323"/>
      <c r="Y37" s="56"/>
      <c r="AA37" s="57">
        <f t="shared" si="2"/>
        <v>0</v>
      </c>
      <c r="AB37" s="57">
        <f t="shared" si="3"/>
        <v>0</v>
      </c>
      <c r="AC37" s="59">
        <f t="shared" si="4"/>
        <v>0</v>
      </c>
      <c r="AO37">
        <v>7</v>
      </c>
      <c r="AP37" t="s">
        <v>89</v>
      </c>
      <c r="AQ37">
        <v>1</v>
      </c>
    </row>
    <row r="38" spans="1:53" ht="15.75" x14ac:dyDescent="0.25">
      <c r="A38" s="56"/>
      <c r="B38" s="310"/>
      <c r="C38" s="267"/>
      <c r="D38" s="267"/>
      <c r="E38" s="267"/>
      <c r="F38" s="267"/>
      <c r="G38" s="61" t="s">
        <v>100</v>
      </c>
      <c r="H38" s="137"/>
      <c r="I38" s="137"/>
      <c r="J38" s="137"/>
      <c r="K38" s="302">
        <f t="shared" si="0"/>
        <v>0</v>
      </c>
      <c r="L38" s="302"/>
      <c r="M38" s="137"/>
      <c r="N38" s="137"/>
      <c r="O38" s="137"/>
      <c r="P38" s="302">
        <f t="shared" si="1"/>
        <v>0</v>
      </c>
      <c r="Q38" s="302"/>
      <c r="R38" s="294"/>
      <c r="S38" s="295"/>
      <c r="T38" s="296"/>
      <c r="U38" s="321"/>
      <c r="V38" s="294"/>
      <c r="W38" s="295"/>
      <c r="X38" s="300"/>
      <c r="Y38" s="56"/>
      <c r="AA38" s="57">
        <f t="shared" si="2"/>
        <v>0</v>
      </c>
      <c r="AB38" s="57">
        <f t="shared" si="3"/>
        <v>0</v>
      </c>
      <c r="AC38" s="59">
        <f t="shared" si="4"/>
        <v>0</v>
      </c>
      <c r="AO38">
        <v>8</v>
      </c>
      <c r="AP38" t="s">
        <v>89</v>
      </c>
      <c r="AQ38">
        <v>1</v>
      </c>
      <c r="BA38" s="63">
        <v>0</v>
      </c>
    </row>
    <row r="39" spans="1:53" ht="16.5" thickBot="1" x14ac:dyDescent="0.3">
      <c r="A39" s="56"/>
      <c r="B39" s="310"/>
      <c r="C39" s="267"/>
      <c r="D39" s="267"/>
      <c r="E39" s="267"/>
      <c r="F39" s="267"/>
      <c r="G39" s="61" t="s">
        <v>101</v>
      </c>
      <c r="H39" s="137"/>
      <c r="I39" s="137"/>
      <c r="J39" s="137"/>
      <c r="K39" s="302">
        <f t="shared" si="0"/>
        <v>0</v>
      </c>
      <c r="L39" s="302"/>
      <c r="M39" s="137"/>
      <c r="N39" s="137"/>
      <c r="O39" s="137"/>
      <c r="P39" s="303">
        <f t="shared" si="1"/>
        <v>0</v>
      </c>
      <c r="Q39" s="303"/>
      <c r="R39" s="297"/>
      <c r="S39" s="298"/>
      <c r="T39" s="299"/>
      <c r="U39" s="322"/>
      <c r="V39" s="297"/>
      <c r="W39" s="298"/>
      <c r="X39" s="301"/>
      <c r="Y39" s="56"/>
      <c r="AA39" s="57">
        <f t="shared" si="2"/>
        <v>0</v>
      </c>
      <c r="AB39" s="57">
        <f t="shared" si="3"/>
        <v>0</v>
      </c>
      <c r="AC39" s="59">
        <f t="shared" si="4"/>
        <v>0</v>
      </c>
      <c r="AO39">
        <v>9</v>
      </c>
      <c r="AP39" t="s">
        <v>89</v>
      </c>
      <c r="AQ39">
        <v>1</v>
      </c>
      <c r="AX39" s="62">
        <v>0.01</v>
      </c>
      <c r="BA39" s="63">
        <v>5.0000000000000001E-4</v>
      </c>
    </row>
    <row r="40" spans="1:53" ht="15" customHeight="1" x14ac:dyDescent="0.25">
      <c r="A40" s="56"/>
      <c r="B40" s="304" t="s">
        <v>194</v>
      </c>
      <c r="C40" s="305"/>
      <c r="D40" s="305"/>
      <c r="E40" s="305"/>
      <c r="F40" s="305"/>
      <c r="G40" s="218"/>
      <c r="H40" s="218"/>
      <c r="I40" s="305" t="s">
        <v>105</v>
      </c>
      <c r="J40" s="305"/>
      <c r="K40" s="305"/>
      <c r="L40" s="305"/>
      <c r="M40" s="305"/>
      <c r="N40" s="218"/>
      <c r="O40" s="306"/>
      <c r="P40" s="307" t="s">
        <v>110</v>
      </c>
      <c r="Q40" s="308"/>
      <c r="R40" s="308"/>
      <c r="S40" s="308"/>
      <c r="T40" s="308"/>
      <c r="U40" s="308"/>
      <c r="V40" s="308"/>
      <c r="W40" s="308"/>
      <c r="X40" s="309"/>
      <c r="Y40" s="56"/>
      <c r="AA40" s="57">
        <f t="shared" si="2"/>
        <v>0</v>
      </c>
      <c r="AB40" s="57">
        <f t="shared" si="3"/>
        <v>0</v>
      </c>
      <c r="AC40" s="59">
        <f t="shared" si="4"/>
        <v>0</v>
      </c>
      <c r="AO40">
        <v>10</v>
      </c>
      <c r="AP40" t="s">
        <v>89</v>
      </c>
      <c r="AQ40">
        <v>1</v>
      </c>
      <c r="AX40" s="62">
        <v>0.02</v>
      </c>
      <c r="BA40" s="63">
        <v>1E-3</v>
      </c>
    </row>
    <row r="41" spans="1:53" ht="15" customHeight="1" x14ac:dyDescent="0.25">
      <c r="A41" s="56"/>
      <c r="B41" s="292" t="s">
        <v>114</v>
      </c>
      <c r="C41" s="293"/>
      <c r="D41" s="293"/>
      <c r="E41" s="293"/>
      <c r="F41" s="293"/>
      <c r="G41" s="275"/>
      <c r="H41" s="275"/>
      <c r="I41" s="275"/>
      <c r="J41" s="275"/>
      <c r="K41" s="275"/>
      <c r="L41" s="275"/>
      <c r="M41" s="275"/>
      <c r="N41" s="275"/>
      <c r="O41" s="275"/>
      <c r="P41" s="277" t="s">
        <v>6</v>
      </c>
      <c r="Q41" s="278"/>
      <c r="R41" s="278"/>
      <c r="S41" s="278"/>
      <c r="T41" s="278"/>
      <c r="U41" s="278"/>
      <c r="V41" s="278"/>
      <c r="W41" s="279"/>
      <c r="X41" s="280"/>
      <c r="Y41" s="56"/>
      <c r="AA41" s="55">
        <f>COUNTIF(AA34:AA40,"&gt;0")</f>
        <v>0</v>
      </c>
      <c r="AB41" s="55">
        <f>COUNTIF(AB34:AB40,"&gt;0")</f>
        <v>0</v>
      </c>
      <c r="AC41" s="55">
        <f t="shared" ref="AC41" si="5">SUM(AC34:AC40)</f>
        <v>0</v>
      </c>
      <c r="AO41">
        <v>11</v>
      </c>
      <c r="AP41" t="s">
        <v>89</v>
      </c>
      <c r="AQ41">
        <v>1</v>
      </c>
      <c r="AX41" s="62">
        <v>0.03</v>
      </c>
      <c r="BA41" s="63">
        <v>2E-3</v>
      </c>
    </row>
    <row r="42" spans="1:53" ht="15.75" customHeight="1" x14ac:dyDescent="0.25">
      <c r="A42" s="56"/>
      <c r="B42" s="290" t="s">
        <v>115</v>
      </c>
      <c r="C42" s="291"/>
      <c r="D42" s="291"/>
      <c r="E42" s="291"/>
      <c r="F42" s="291"/>
      <c r="G42" s="289"/>
      <c r="H42" s="289"/>
      <c r="I42" s="289"/>
      <c r="J42" s="289"/>
      <c r="K42" s="289"/>
      <c r="L42" s="289"/>
      <c r="M42" s="289"/>
      <c r="N42" s="289"/>
      <c r="O42" s="289"/>
      <c r="P42" s="277" t="s">
        <v>7</v>
      </c>
      <c r="Q42" s="278"/>
      <c r="R42" s="278"/>
      <c r="S42" s="278"/>
      <c r="T42" s="278"/>
      <c r="U42" s="278"/>
      <c r="V42" s="278"/>
      <c r="W42" s="279"/>
      <c r="X42" s="280"/>
      <c r="Y42" s="56"/>
      <c r="AA42" s="3"/>
      <c r="AB42" s="3"/>
      <c r="AC42" s="3"/>
      <c r="AD42" s="3"/>
      <c r="AE42" s="3"/>
      <c r="AO42">
        <v>12</v>
      </c>
      <c r="AP42" t="s">
        <v>89</v>
      </c>
      <c r="AQ42">
        <v>1</v>
      </c>
      <c r="AX42" s="62">
        <v>0.04</v>
      </c>
      <c r="BA42" s="63">
        <v>3.0000000000000001E-3</v>
      </c>
    </row>
    <row r="43" spans="1:53" ht="15.75" x14ac:dyDescent="0.25">
      <c r="A43" s="56"/>
      <c r="B43" s="287" t="s">
        <v>113</v>
      </c>
      <c r="C43" s="288"/>
      <c r="D43" s="288"/>
      <c r="E43" s="288"/>
      <c r="F43" s="288"/>
      <c r="G43" s="275"/>
      <c r="H43" s="275"/>
      <c r="I43" s="275"/>
      <c r="J43" s="275"/>
      <c r="K43" s="275"/>
      <c r="L43" s="275"/>
      <c r="M43" s="275"/>
      <c r="N43" s="275"/>
      <c r="O43" s="275"/>
      <c r="P43" s="277" t="s">
        <v>8</v>
      </c>
      <c r="Q43" s="278"/>
      <c r="R43" s="278"/>
      <c r="S43" s="278"/>
      <c r="T43" s="278"/>
      <c r="U43" s="278"/>
      <c r="V43" s="278"/>
      <c r="W43" s="279"/>
      <c r="X43" s="280"/>
      <c r="Y43" s="56"/>
      <c r="AA43" s="43"/>
      <c r="AB43" s="44"/>
      <c r="AC43" s="3"/>
      <c r="AD43" s="3"/>
      <c r="AE43" s="3"/>
      <c r="AO43">
        <v>13</v>
      </c>
      <c r="AP43" t="s">
        <v>89</v>
      </c>
      <c r="AQ43">
        <v>1</v>
      </c>
      <c r="AX43" s="62">
        <v>0.05</v>
      </c>
      <c r="BA43" s="63">
        <v>4.0000000000000001E-3</v>
      </c>
    </row>
    <row r="44" spans="1:53" ht="15.75" x14ac:dyDescent="0.25">
      <c r="A44" s="56"/>
      <c r="B44" s="290" t="s">
        <v>116</v>
      </c>
      <c r="C44" s="291"/>
      <c r="D44" s="291"/>
      <c r="E44" s="291"/>
      <c r="F44" s="291"/>
      <c r="G44" s="289"/>
      <c r="H44" s="289"/>
      <c r="I44" s="289"/>
      <c r="J44" s="289"/>
      <c r="K44" s="289"/>
      <c r="L44" s="289"/>
      <c r="M44" s="289"/>
      <c r="N44" s="289"/>
      <c r="O44" s="289"/>
      <c r="P44" s="277" t="s">
        <v>9</v>
      </c>
      <c r="Q44" s="278"/>
      <c r="R44" s="278"/>
      <c r="S44" s="278"/>
      <c r="T44" s="278"/>
      <c r="U44" s="278"/>
      <c r="V44" s="278"/>
      <c r="W44" s="279"/>
      <c r="X44" s="280"/>
      <c r="Y44" s="56"/>
      <c r="AA44" s="43"/>
      <c r="AB44" s="45"/>
      <c r="AC44" s="46"/>
      <c r="AD44" s="3"/>
      <c r="AE44" s="3"/>
      <c r="AO44">
        <v>14</v>
      </c>
      <c r="AP44" t="s">
        <v>89</v>
      </c>
      <c r="AQ44">
        <v>1</v>
      </c>
      <c r="AX44" s="62">
        <v>0.06</v>
      </c>
      <c r="BA44" s="63">
        <v>5.0000000000000001E-3</v>
      </c>
    </row>
    <row r="45" spans="1:53" ht="15.75" x14ac:dyDescent="0.25">
      <c r="A45" s="56"/>
      <c r="B45" s="273" t="s">
        <v>112</v>
      </c>
      <c r="C45" s="274"/>
      <c r="D45" s="274"/>
      <c r="E45" s="274"/>
      <c r="F45" s="274"/>
      <c r="G45" s="275"/>
      <c r="H45" s="275"/>
      <c r="I45" s="275"/>
      <c r="J45" s="275"/>
      <c r="K45" s="275"/>
      <c r="L45" s="275"/>
      <c r="M45" s="275"/>
      <c r="N45" s="275"/>
      <c r="O45" s="275"/>
      <c r="P45" s="277" t="s">
        <v>10</v>
      </c>
      <c r="Q45" s="278"/>
      <c r="R45" s="278"/>
      <c r="S45" s="278"/>
      <c r="T45" s="278"/>
      <c r="U45" s="278"/>
      <c r="V45" s="278"/>
      <c r="W45" s="279"/>
      <c r="X45" s="280"/>
      <c r="Y45" s="56"/>
      <c r="AA45" s="43"/>
      <c r="AB45" s="45"/>
      <c r="AC45" s="35"/>
      <c r="AD45" s="36"/>
      <c r="AE45" s="3"/>
      <c r="AO45">
        <v>15</v>
      </c>
      <c r="AP45" t="s">
        <v>89</v>
      </c>
      <c r="AQ45">
        <v>1</v>
      </c>
      <c r="AX45" s="62">
        <v>7.0000000000000007E-2</v>
      </c>
      <c r="BA45" s="63">
        <v>6.0000000000000001E-3</v>
      </c>
    </row>
    <row r="46" spans="1:53" ht="16.5" thickBot="1" x14ac:dyDescent="0.3">
      <c r="A46" s="56"/>
      <c r="B46" s="281" t="s">
        <v>117</v>
      </c>
      <c r="C46" s="282"/>
      <c r="D46" s="282"/>
      <c r="E46" s="282"/>
      <c r="F46" s="282"/>
      <c r="G46" s="276"/>
      <c r="H46" s="276"/>
      <c r="I46" s="276"/>
      <c r="J46" s="276"/>
      <c r="K46" s="276"/>
      <c r="L46" s="276"/>
      <c r="M46" s="276"/>
      <c r="N46" s="276"/>
      <c r="O46" s="276"/>
      <c r="P46" s="283" t="s">
        <v>111</v>
      </c>
      <c r="Q46" s="284"/>
      <c r="R46" s="284"/>
      <c r="S46" s="284"/>
      <c r="T46" s="284"/>
      <c r="U46" s="284"/>
      <c r="V46" s="284"/>
      <c r="W46" s="285"/>
      <c r="X46" s="286"/>
      <c r="Y46" s="56"/>
      <c r="AA46" s="67" t="e">
        <f>G55/AB63</f>
        <v>#DIV/0!</v>
      </c>
      <c r="AB46" s="45"/>
      <c r="AC46" s="47"/>
      <c r="AD46" s="47"/>
      <c r="AE46" s="46"/>
      <c r="AO46">
        <v>16</v>
      </c>
      <c r="AP46" t="s">
        <v>89</v>
      </c>
      <c r="AQ46">
        <v>1</v>
      </c>
      <c r="AX46" s="62">
        <v>0.08</v>
      </c>
      <c r="BA46" s="63">
        <v>7.0000000000000001E-3</v>
      </c>
    </row>
    <row r="47" spans="1:53" x14ac:dyDescent="0.25">
      <c r="A47" s="56"/>
      <c r="B47" s="109"/>
      <c r="C47" s="110"/>
      <c r="D47" s="110"/>
      <c r="E47" s="110"/>
      <c r="F47" s="110"/>
      <c r="G47" s="110"/>
      <c r="H47" s="110"/>
      <c r="I47" s="110"/>
      <c r="J47" s="110"/>
      <c r="K47" s="110"/>
      <c r="L47" s="110"/>
      <c r="M47" s="110"/>
      <c r="N47" s="110"/>
      <c r="O47" s="110"/>
      <c r="P47" s="110"/>
      <c r="Q47" s="110"/>
      <c r="R47" s="110"/>
      <c r="S47" s="110"/>
      <c r="T47" s="110"/>
      <c r="U47" s="110"/>
      <c r="V47" s="110"/>
      <c r="W47" s="110"/>
      <c r="X47" s="111"/>
      <c r="Y47" s="56"/>
      <c r="AA47" s="3" t="e">
        <f>AA46/G51</f>
        <v>#DIV/0!</v>
      </c>
      <c r="AB47" s="3"/>
      <c r="AC47" s="3"/>
      <c r="AD47" s="3"/>
      <c r="AE47" s="3"/>
      <c r="AO47">
        <v>17</v>
      </c>
      <c r="AP47" t="s">
        <v>89</v>
      </c>
      <c r="AQ47">
        <v>1</v>
      </c>
      <c r="AX47" s="62">
        <v>0.09</v>
      </c>
      <c r="BA47" s="63">
        <v>8.0000000000000002E-3</v>
      </c>
    </row>
    <row r="48" spans="1:53" ht="15.75" x14ac:dyDescent="0.25">
      <c r="A48" s="56"/>
      <c r="B48" s="264" t="s">
        <v>118</v>
      </c>
      <c r="C48" s="265"/>
      <c r="D48" s="265"/>
      <c r="E48" s="265"/>
      <c r="F48" s="265"/>
      <c r="G48" s="265"/>
      <c r="H48" s="265"/>
      <c r="I48" s="265"/>
      <c r="J48" s="92"/>
      <c r="K48" s="265" t="s">
        <v>121</v>
      </c>
      <c r="L48" s="265"/>
      <c r="M48" s="265"/>
      <c r="N48" s="265"/>
      <c r="O48" s="265"/>
      <c r="P48" s="92"/>
      <c r="Q48" s="265" t="s">
        <v>139</v>
      </c>
      <c r="R48" s="265"/>
      <c r="S48" s="265"/>
      <c r="T48" s="265"/>
      <c r="U48" s="265"/>
      <c r="V48" s="265"/>
      <c r="W48" s="265"/>
      <c r="X48" s="266"/>
      <c r="Y48" s="56"/>
      <c r="AB48" s="3" t="s">
        <v>133</v>
      </c>
      <c r="AC48" s="3"/>
      <c r="AD48" s="5" t="s">
        <v>136</v>
      </c>
      <c r="AE48" s="3" t="s">
        <v>138</v>
      </c>
      <c r="AO48">
        <v>18</v>
      </c>
      <c r="AP48" t="s">
        <v>89</v>
      </c>
      <c r="AQ48">
        <v>1</v>
      </c>
      <c r="AX48" s="62">
        <v>0.1</v>
      </c>
      <c r="BA48" s="63">
        <v>8.9999999999999993E-3</v>
      </c>
    </row>
    <row r="49" spans="1:53" ht="15.75" customHeight="1" x14ac:dyDescent="0.25">
      <c r="A49" s="82"/>
      <c r="B49" s="216" t="s">
        <v>119</v>
      </c>
      <c r="C49" s="217"/>
      <c r="D49" s="217"/>
      <c r="E49" s="217"/>
      <c r="F49" s="217"/>
      <c r="G49" s="250"/>
      <c r="H49" s="250"/>
      <c r="I49" s="250"/>
      <c r="J49" s="98"/>
      <c r="K49" s="267" t="s">
        <v>123</v>
      </c>
      <c r="L49" s="267"/>
      <c r="M49" s="267"/>
      <c r="N49" s="267"/>
      <c r="O49" s="267"/>
      <c r="P49" s="98"/>
      <c r="Q49" s="268" t="s">
        <v>122</v>
      </c>
      <c r="R49" s="268"/>
      <c r="S49" s="268"/>
      <c r="T49" s="268"/>
      <c r="U49" s="268"/>
      <c r="V49" s="262">
        <f>(R34*R35)+(V34*V35)</f>
        <v>0</v>
      </c>
      <c r="W49" s="262"/>
      <c r="X49" s="263"/>
      <c r="Y49" s="82"/>
      <c r="AA49" s="3" t="s">
        <v>129</v>
      </c>
      <c r="AB49" s="64" t="e">
        <f>IF(K60="yes",ROUNDDOWN(AE49*(K50+0.04),0),ROUNDDOWN(AE49*K50,0))</f>
        <v>#DIV/0!</v>
      </c>
      <c r="AC49" s="64" t="e">
        <f>ROUNDDOWN(AE49*N50,0)</f>
        <v>#DIV/0!</v>
      </c>
      <c r="AD49" t="e">
        <f>AC41/(AB41+AA41)</f>
        <v>#DIV/0!</v>
      </c>
      <c r="AE49" s="3" t="e">
        <f>AD49*G49</f>
        <v>#DIV/0!</v>
      </c>
      <c r="AO49">
        <v>19</v>
      </c>
      <c r="AP49" t="s">
        <v>89</v>
      </c>
      <c r="AQ49">
        <v>1</v>
      </c>
      <c r="AX49" s="62">
        <v>0.11</v>
      </c>
      <c r="BA49" s="63">
        <v>0.01</v>
      </c>
    </row>
    <row r="50" spans="1:53" ht="15.75" x14ac:dyDescent="0.25">
      <c r="A50" s="82"/>
      <c r="B50" s="216"/>
      <c r="C50" s="217"/>
      <c r="D50" s="217"/>
      <c r="E50" s="217"/>
      <c r="F50" s="217"/>
      <c r="G50" s="250"/>
      <c r="H50" s="250"/>
      <c r="I50" s="250"/>
      <c r="J50" s="98"/>
      <c r="K50" s="269"/>
      <c r="L50" s="269"/>
      <c r="M50" s="71" t="s">
        <v>63</v>
      </c>
      <c r="N50" s="269"/>
      <c r="O50" s="269"/>
      <c r="P50" s="98"/>
      <c r="Q50" s="270" t="s">
        <v>134</v>
      </c>
      <c r="R50" s="270"/>
      <c r="S50" s="270"/>
      <c r="T50" s="270"/>
      <c r="U50" s="270"/>
      <c r="V50" s="271">
        <f>(G30/24)*G49</f>
        <v>0</v>
      </c>
      <c r="W50" s="271"/>
      <c r="X50" s="272"/>
      <c r="Y50" s="82"/>
      <c r="AA50" s="3" t="s">
        <v>128</v>
      </c>
      <c r="AB50" s="64">
        <f>ROUNDDOWN(AE50*K52,0)</f>
        <v>0</v>
      </c>
      <c r="AC50" s="64">
        <f>ROUNDDOWN(AE50*N52,0)</f>
        <v>0</v>
      </c>
      <c r="AD50" s="37">
        <f>G30/24</f>
        <v>0</v>
      </c>
      <c r="AE50" s="3">
        <f>AD50*G49</f>
        <v>0</v>
      </c>
      <c r="AO50">
        <v>20</v>
      </c>
      <c r="AP50" t="s">
        <v>89</v>
      </c>
      <c r="AQ50">
        <v>1</v>
      </c>
      <c r="AX50" s="62">
        <v>0.12</v>
      </c>
    </row>
    <row r="51" spans="1:53" ht="15.75" x14ac:dyDescent="0.25">
      <c r="A51" s="82"/>
      <c r="B51" s="248" t="s">
        <v>152</v>
      </c>
      <c r="C51" s="249"/>
      <c r="D51" s="249"/>
      <c r="E51" s="249"/>
      <c r="F51" s="249"/>
      <c r="G51" s="250"/>
      <c r="H51" s="250"/>
      <c r="I51" s="250"/>
      <c r="J51" s="98"/>
      <c r="K51" s="251" t="s">
        <v>124</v>
      </c>
      <c r="L51" s="251"/>
      <c r="M51" s="251"/>
      <c r="N51" s="251"/>
      <c r="O51" s="251"/>
      <c r="P51" s="98"/>
      <c r="Q51" s="252" t="s">
        <v>135</v>
      </c>
      <c r="R51" s="252"/>
      <c r="S51" s="252"/>
      <c r="T51" s="252"/>
      <c r="U51" s="252"/>
      <c r="V51" s="253">
        <f>V49+V50</f>
        <v>0</v>
      </c>
      <c r="W51" s="253"/>
      <c r="X51" s="254"/>
      <c r="Y51" s="82"/>
      <c r="AA51" s="66" t="s">
        <v>137</v>
      </c>
      <c r="AB51" s="64" t="e">
        <f>SUM(AB49:AB50)</f>
        <v>#DIV/0!</v>
      </c>
      <c r="AC51" s="64" t="e">
        <f t="shared" ref="AC51:AE51" si="6">SUM(AC49:AC50)</f>
        <v>#DIV/0!</v>
      </c>
      <c r="AD51" s="64" t="e">
        <f t="shared" si="6"/>
        <v>#DIV/0!</v>
      </c>
      <c r="AE51" s="64" t="e">
        <f t="shared" si="6"/>
        <v>#DIV/0!</v>
      </c>
      <c r="AO51">
        <v>21</v>
      </c>
      <c r="AP51" t="s">
        <v>89</v>
      </c>
      <c r="AQ51">
        <v>1</v>
      </c>
      <c r="AX51" s="62">
        <v>0.13</v>
      </c>
    </row>
    <row r="52" spans="1:53" ht="15.75" x14ac:dyDescent="0.25">
      <c r="A52" s="82"/>
      <c r="B52" s="248"/>
      <c r="C52" s="249"/>
      <c r="D52" s="249"/>
      <c r="E52" s="249"/>
      <c r="F52" s="249"/>
      <c r="G52" s="250"/>
      <c r="H52" s="250"/>
      <c r="I52" s="250"/>
      <c r="J52" s="98"/>
      <c r="K52" s="255"/>
      <c r="L52" s="255"/>
      <c r="M52" s="72" t="s">
        <v>63</v>
      </c>
      <c r="N52" s="255"/>
      <c r="O52" s="255"/>
      <c r="P52" s="98"/>
      <c r="Q52" s="239"/>
      <c r="R52" s="239"/>
      <c r="S52" s="239"/>
      <c r="T52" s="239"/>
      <c r="U52" s="239"/>
      <c r="V52" s="239"/>
      <c r="W52" s="239"/>
      <c r="X52" s="240"/>
      <c r="Y52" s="82"/>
      <c r="AA52" s="3" t="s">
        <v>130</v>
      </c>
      <c r="AB52" s="64"/>
      <c r="AC52" s="64"/>
      <c r="AD52" s="3"/>
      <c r="AE52" s="3"/>
      <c r="AO52">
        <v>22</v>
      </c>
      <c r="AP52" t="s">
        <v>89</v>
      </c>
      <c r="AQ52">
        <v>1</v>
      </c>
      <c r="AX52" s="62">
        <v>0.14000000000000001</v>
      </c>
    </row>
    <row r="53" spans="1:53" ht="15.75" x14ac:dyDescent="0.25">
      <c r="A53" s="82"/>
      <c r="B53" s="256" t="s">
        <v>153</v>
      </c>
      <c r="C53" s="257"/>
      <c r="D53" s="257"/>
      <c r="E53" s="257"/>
      <c r="F53" s="257"/>
      <c r="G53" s="235"/>
      <c r="H53" s="235"/>
      <c r="I53" s="235"/>
      <c r="J53" s="98"/>
      <c r="K53" s="260" t="s">
        <v>126</v>
      </c>
      <c r="L53" s="260"/>
      <c r="M53" s="260"/>
      <c r="N53" s="260"/>
      <c r="O53" s="260"/>
      <c r="P53" s="98"/>
      <c r="Q53" s="261" t="s">
        <v>140</v>
      </c>
      <c r="R53" s="261"/>
      <c r="S53" s="261"/>
      <c r="T53" s="261"/>
      <c r="U53" s="261"/>
      <c r="V53" s="262" t="e">
        <f>ROUNDDOWN(AB51+AB53+AB54,0)</f>
        <v>#DIV/0!</v>
      </c>
      <c r="W53" s="262"/>
      <c r="X53" s="263"/>
      <c r="Y53" s="82"/>
      <c r="AA53" s="2" t="s">
        <v>132</v>
      </c>
      <c r="AB53" s="65" t="e">
        <f>(AB51*K54)*-V38</f>
        <v>#DIV/0!</v>
      </c>
      <c r="AC53" s="65" t="e">
        <f>(AC51*N54)*-V38</f>
        <v>#DIV/0!</v>
      </c>
      <c r="AO53">
        <v>23</v>
      </c>
      <c r="AP53" t="s">
        <v>89</v>
      </c>
      <c r="AQ53">
        <v>1</v>
      </c>
      <c r="AX53" s="62">
        <v>0.15</v>
      </c>
    </row>
    <row r="54" spans="1:53" ht="15.75" x14ac:dyDescent="0.25">
      <c r="A54" s="82"/>
      <c r="B54" s="256"/>
      <c r="C54" s="257"/>
      <c r="D54" s="257"/>
      <c r="E54" s="257"/>
      <c r="F54" s="257"/>
      <c r="G54" s="235"/>
      <c r="H54" s="235"/>
      <c r="I54" s="235"/>
      <c r="J54" s="98"/>
      <c r="K54" s="247"/>
      <c r="L54" s="247"/>
      <c r="M54" s="71" t="s">
        <v>63</v>
      </c>
      <c r="N54" s="247"/>
      <c r="O54" s="247"/>
      <c r="P54" s="98"/>
      <c r="Q54" s="261"/>
      <c r="R54" s="261"/>
      <c r="S54" s="261"/>
      <c r="T54" s="261"/>
      <c r="U54" s="261"/>
      <c r="V54" s="262" t="e">
        <f>ROUNDDOWN(AC51+AC53+AC54,0)</f>
        <v>#DIV/0!</v>
      </c>
      <c r="W54" s="262"/>
      <c r="X54" s="263"/>
      <c r="Y54" s="82"/>
      <c r="AA54" s="2" t="s">
        <v>131</v>
      </c>
      <c r="AB54" s="65" t="e">
        <f>(AB51*K56)*-R38</f>
        <v>#DIV/0!</v>
      </c>
      <c r="AC54" s="65" t="e">
        <f>(AC51*N56)*-V38</f>
        <v>#DIV/0!</v>
      </c>
      <c r="AO54">
        <v>24</v>
      </c>
      <c r="AP54" t="s">
        <v>89</v>
      </c>
      <c r="AQ54">
        <v>1</v>
      </c>
      <c r="AX54" s="62">
        <v>0.16</v>
      </c>
    </row>
    <row r="55" spans="1:53" ht="15.75" x14ac:dyDescent="0.25">
      <c r="A55" s="82"/>
      <c r="B55" s="256" t="s">
        <v>154</v>
      </c>
      <c r="C55" s="257"/>
      <c r="D55" s="257"/>
      <c r="E55" s="257"/>
      <c r="F55" s="257"/>
      <c r="G55" s="235"/>
      <c r="H55" s="235"/>
      <c r="I55" s="235"/>
      <c r="J55" s="98"/>
      <c r="K55" s="258" t="s">
        <v>127</v>
      </c>
      <c r="L55" s="258"/>
      <c r="M55" s="258"/>
      <c r="N55" s="258"/>
      <c r="O55" s="258"/>
      <c r="P55" s="98"/>
      <c r="Q55" s="259" t="s">
        <v>157</v>
      </c>
      <c r="R55" s="259"/>
      <c r="S55" s="259"/>
      <c r="T55" s="259"/>
      <c r="U55" s="259"/>
      <c r="V55" s="253" t="e">
        <f>ROUNDUP((G55/AB63)/G51,0)</f>
        <v>#DIV/0!</v>
      </c>
      <c r="W55" s="253"/>
      <c r="X55" s="254"/>
      <c r="Y55" s="82"/>
      <c r="AA55" s="3"/>
      <c r="AB55" s="3"/>
      <c r="AC55" s="3"/>
      <c r="AD55" s="46"/>
      <c r="AO55">
        <v>25</v>
      </c>
      <c r="AP55" t="s">
        <v>90</v>
      </c>
      <c r="AQ55">
        <v>1</v>
      </c>
      <c r="AX55" s="62">
        <v>0.17</v>
      </c>
    </row>
    <row r="56" spans="1:53" ht="15.75" x14ac:dyDescent="0.25">
      <c r="A56" s="82"/>
      <c r="B56" s="256"/>
      <c r="C56" s="257"/>
      <c r="D56" s="257"/>
      <c r="E56" s="257"/>
      <c r="F56" s="257"/>
      <c r="G56" s="235"/>
      <c r="H56" s="235"/>
      <c r="I56" s="235"/>
      <c r="J56" s="98"/>
      <c r="K56" s="247"/>
      <c r="L56" s="247"/>
      <c r="M56" s="71" t="s">
        <v>63</v>
      </c>
      <c r="N56" s="247"/>
      <c r="O56" s="247"/>
      <c r="P56" s="98"/>
      <c r="Q56" s="239"/>
      <c r="R56" s="239"/>
      <c r="S56" s="239"/>
      <c r="T56" s="239"/>
      <c r="U56" s="239"/>
      <c r="V56" s="239"/>
      <c r="W56" s="239"/>
      <c r="X56" s="240"/>
      <c r="Y56" s="82"/>
      <c r="AA56" s="38"/>
      <c r="AB56" s="38"/>
      <c r="AC56" s="38"/>
      <c r="AD56" s="38"/>
      <c r="AO56">
        <v>26</v>
      </c>
      <c r="AP56" t="s">
        <v>90</v>
      </c>
      <c r="AQ56">
        <v>1</v>
      </c>
      <c r="AX56" s="62">
        <v>0.18</v>
      </c>
    </row>
    <row r="57" spans="1:53" ht="15.75" x14ac:dyDescent="0.25">
      <c r="A57" s="82"/>
      <c r="B57" s="241" t="s">
        <v>151</v>
      </c>
      <c r="C57" s="242"/>
      <c r="D57" s="242"/>
      <c r="E57" s="242"/>
      <c r="F57" s="242"/>
      <c r="G57" s="243"/>
      <c r="H57" s="243"/>
      <c r="I57" s="243"/>
      <c r="J57" s="98"/>
      <c r="K57" s="244" t="s">
        <v>125</v>
      </c>
      <c r="L57" s="244"/>
      <c r="M57" s="244"/>
      <c r="N57" s="244"/>
      <c r="O57" s="244"/>
      <c r="P57" s="98"/>
      <c r="Q57" s="242" t="s">
        <v>162</v>
      </c>
      <c r="R57" s="242"/>
      <c r="S57" s="242"/>
      <c r="T57" s="242"/>
      <c r="U57" s="242"/>
      <c r="V57" s="245" t="e">
        <f>((V53*G53)*G51)+AB72</f>
        <v>#DIV/0!</v>
      </c>
      <c r="W57" s="245"/>
      <c r="X57" s="246"/>
      <c r="Y57" s="82"/>
      <c r="AA57" s="38"/>
      <c r="AB57" s="41" t="s">
        <v>144</v>
      </c>
      <c r="AC57" s="38"/>
      <c r="AD57" s="38"/>
      <c r="AO57">
        <v>27</v>
      </c>
      <c r="AP57" t="s">
        <v>90</v>
      </c>
      <c r="AQ57">
        <v>1</v>
      </c>
      <c r="AX57" s="62">
        <v>0.19</v>
      </c>
    </row>
    <row r="58" spans="1:53" ht="15.75" x14ac:dyDescent="0.25">
      <c r="A58" s="82"/>
      <c r="B58" s="241"/>
      <c r="C58" s="242"/>
      <c r="D58" s="242"/>
      <c r="E58" s="242"/>
      <c r="F58" s="242"/>
      <c r="G58" s="243"/>
      <c r="H58" s="243"/>
      <c r="I58" s="243"/>
      <c r="J58" s="98"/>
      <c r="K58" s="247"/>
      <c r="L58" s="247"/>
      <c r="M58" s="73" t="s">
        <v>63</v>
      </c>
      <c r="N58" s="247"/>
      <c r="O58" s="247"/>
      <c r="P58" s="98"/>
      <c r="Q58" s="242"/>
      <c r="R58" s="242"/>
      <c r="S58" s="242"/>
      <c r="T58" s="242"/>
      <c r="U58" s="242"/>
      <c r="V58" s="245" t="e">
        <f>((V54*G53)*G51)+AB73</f>
        <v>#DIV/0!</v>
      </c>
      <c r="W58" s="245"/>
      <c r="X58" s="246"/>
      <c r="Y58" s="82"/>
      <c r="AA58" s="39" t="s">
        <v>142</v>
      </c>
      <c r="AB58" s="68">
        <f>V49*K58</f>
        <v>0</v>
      </c>
      <c r="AC58" s="41"/>
      <c r="AD58" s="40"/>
      <c r="AO58">
        <v>28</v>
      </c>
      <c r="AP58" t="s">
        <v>90</v>
      </c>
      <c r="AQ58">
        <v>1</v>
      </c>
      <c r="AX58" s="62">
        <v>0.2</v>
      </c>
    </row>
    <row r="59" spans="1:53" ht="15.75" x14ac:dyDescent="0.25">
      <c r="A59" s="82"/>
      <c r="B59" s="229" t="s">
        <v>155</v>
      </c>
      <c r="C59" s="230"/>
      <c r="D59" s="230"/>
      <c r="E59" s="230"/>
      <c r="F59" s="231"/>
      <c r="G59" s="235"/>
      <c r="H59" s="235"/>
      <c r="I59" s="235"/>
      <c r="J59" s="98"/>
      <c r="K59" s="236" t="s">
        <v>258</v>
      </c>
      <c r="L59" s="236"/>
      <c r="M59" s="236"/>
      <c r="N59" s="236"/>
      <c r="O59" s="236"/>
      <c r="P59" s="98"/>
      <c r="Q59" s="228" t="s">
        <v>164</v>
      </c>
      <c r="R59" s="228"/>
      <c r="S59" s="228"/>
      <c r="T59" s="228"/>
      <c r="U59" s="228"/>
      <c r="V59" s="225" t="e">
        <f>G55/AB64</f>
        <v>#DIV/0!</v>
      </c>
      <c r="W59" s="226"/>
      <c r="X59" s="227"/>
      <c r="Y59" s="82"/>
      <c r="AA59" s="39" t="s">
        <v>143</v>
      </c>
      <c r="AB59" s="41">
        <f>V49*N58</f>
        <v>0</v>
      </c>
      <c r="AC59" s="41"/>
      <c r="AD59" s="41"/>
      <c r="AO59">
        <v>29</v>
      </c>
      <c r="AP59" t="s">
        <v>90</v>
      </c>
      <c r="AQ59">
        <v>1</v>
      </c>
      <c r="AX59" s="62">
        <v>0.21</v>
      </c>
    </row>
    <row r="60" spans="1:53" ht="15.75" x14ac:dyDescent="0.25">
      <c r="A60" s="82"/>
      <c r="B60" s="232"/>
      <c r="C60" s="233"/>
      <c r="D60" s="233"/>
      <c r="E60" s="233"/>
      <c r="F60" s="234"/>
      <c r="G60" s="235"/>
      <c r="H60" s="235"/>
      <c r="I60" s="235"/>
      <c r="J60" s="98"/>
      <c r="K60" s="237"/>
      <c r="L60" s="198"/>
      <c r="M60" s="198"/>
      <c r="N60" s="198"/>
      <c r="O60" s="238"/>
      <c r="P60" s="98"/>
      <c r="Q60" s="239"/>
      <c r="R60" s="239"/>
      <c r="S60" s="239"/>
      <c r="T60" s="239"/>
      <c r="U60" s="239"/>
      <c r="V60" s="239"/>
      <c r="W60" s="239"/>
      <c r="X60" s="240"/>
      <c r="Y60" s="82"/>
      <c r="AB60" s="41"/>
      <c r="AC60" s="41"/>
      <c r="AD60" s="41"/>
      <c r="AG60" t="s">
        <v>165</v>
      </c>
      <c r="AH60" s="76">
        <v>82500</v>
      </c>
      <c r="AI60" s="53"/>
      <c r="AJ60" s="62">
        <v>1</v>
      </c>
      <c r="AK60" s="78" t="e">
        <f>AH60/G53</f>
        <v>#DIV/0!</v>
      </c>
      <c r="AO60">
        <v>30</v>
      </c>
      <c r="AP60" t="s">
        <v>90</v>
      </c>
      <c r="AQ60">
        <v>1</v>
      </c>
      <c r="AX60" s="62">
        <v>0.22</v>
      </c>
    </row>
    <row r="61" spans="1:53" ht="15.75" x14ac:dyDescent="0.25">
      <c r="A61" s="82"/>
      <c r="B61" s="216" t="s">
        <v>120</v>
      </c>
      <c r="C61" s="217"/>
      <c r="D61" s="217"/>
      <c r="E61" s="217"/>
      <c r="F61" s="217"/>
      <c r="G61" s="218"/>
      <c r="H61" s="218"/>
      <c r="I61" s="218"/>
      <c r="J61" s="98"/>
      <c r="K61" s="86"/>
      <c r="L61" s="86"/>
      <c r="M61" s="86"/>
      <c r="N61" s="86"/>
      <c r="O61" s="86"/>
      <c r="P61" s="98"/>
      <c r="Q61" s="219" t="s">
        <v>163</v>
      </c>
      <c r="R61" s="219"/>
      <c r="S61" s="219"/>
      <c r="T61" s="219"/>
      <c r="U61" s="219"/>
      <c r="V61" s="220" t="e">
        <f>V57-(V57*G$57)-G$59</f>
        <v>#DIV/0!</v>
      </c>
      <c r="W61" s="220"/>
      <c r="X61" s="221"/>
      <c r="Y61" s="82"/>
      <c r="AB61" s="41"/>
      <c r="AC61" s="41"/>
      <c r="AD61" s="41"/>
      <c r="AG61" t="s">
        <v>166</v>
      </c>
      <c r="AH61" s="76">
        <f>AJ61*AH60</f>
        <v>26400</v>
      </c>
      <c r="AI61" s="53"/>
      <c r="AJ61" s="62">
        <v>0.32</v>
      </c>
      <c r="AK61" t="e">
        <f>AK60/G51</f>
        <v>#DIV/0!</v>
      </c>
      <c r="AO61">
        <v>31</v>
      </c>
      <c r="AP61" t="s">
        <v>90</v>
      </c>
      <c r="AQ61">
        <v>1</v>
      </c>
      <c r="AX61" s="62"/>
    </row>
    <row r="62" spans="1:53" ht="15.75" x14ac:dyDescent="0.25">
      <c r="A62" s="82"/>
      <c r="B62" s="216"/>
      <c r="C62" s="217"/>
      <c r="D62" s="217"/>
      <c r="E62" s="217"/>
      <c r="F62" s="217"/>
      <c r="G62" s="218"/>
      <c r="H62" s="218"/>
      <c r="I62" s="218"/>
      <c r="J62" s="98"/>
      <c r="K62" s="86"/>
      <c r="L62" s="86"/>
      <c r="M62" s="86"/>
      <c r="N62" s="86"/>
      <c r="O62" s="86"/>
      <c r="P62" s="98"/>
      <c r="Q62" s="219"/>
      <c r="R62" s="219"/>
      <c r="S62" s="219"/>
      <c r="T62" s="219"/>
      <c r="U62" s="219"/>
      <c r="V62" s="220" t="e">
        <f>V58-(V58*G$57)-G$59</f>
        <v>#DIV/0!</v>
      </c>
      <c r="W62" s="220"/>
      <c r="X62" s="221"/>
      <c r="Y62" s="82"/>
      <c r="AB62" s="3"/>
      <c r="AC62" s="3"/>
      <c r="AD62" s="3"/>
      <c r="AG62" t="s">
        <v>167</v>
      </c>
      <c r="AH62" s="76">
        <v>6100</v>
      </c>
      <c r="AI62" s="77">
        <v>6100</v>
      </c>
      <c r="AJ62" s="62"/>
      <c r="AK62" t="e">
        <f>AK61*7*180</f>
        <v>#DIV/0!</v>
      </c>
      <c r="AO62">
        <v>32</v>
      </c>
      <c r="AP62" t="s">
        <v>90</v>
      </c>
      <c r="AQ62">
        <v>1</v>
      </c>
      <c r="AX62" s="62">
        <v>0.23</v>
      </c>
    </row>
    <row r="63" spans="1:53" ht="15.75" x14ac:dyDescent="0.25">
      <c r="A63" s="82"/>
      <c r="B63" s="222" t="s">
        <v>150</v>
      </c>
      <c r="C63" s="219"/>
      <c r="D63" s="219"/>
      <c r="E63" s="219"/>
      <c r="F63" s="219"/>
      <c r="G63" s="218"/>
      <c r="H63" s="218"/>
      <c r="I63" s="218"/>
      <c r="J63" s="86"/>
      <c r="K63" s="223" t="e">
        <f>IF((V54/G49)&gt;G63,"This could be a busy site you may need assistance"," ")</f>
        <v>#DIV/0!</v>
      </c>
      <c r="L63" s="223"/>
      <c r="M63" s="223"/>
      <c r="N63" s="223"/>
      <c r="O63" s="223"/>
      <c r="P63" s="103"/>
      <c r="Q63" s="224" t="s">
        <v>161</v>
      </c>
      <c r="R63" s="224"/>
      <c r="S63" s="224"/>
      <c r="T63" s="224"/>
      <c r="U63" s="224"/>
      <c r="V63" s="225">
        <f>G55</f>
        <v>0</v>
      </c>
      <c r="W63" s="226"/>
      <c r="X63" s="227"/>
      <c r="Y63" s="82"/>
      <c r="AA63" s="69" t="s">
        <v>159</v>
      </c>
      <c r="AB63" s="54" t="e">
        <f>ROUNDDOWN(G53*AB64,2)</f>
        <v>#DIV/0!</v>
      </c>
      <c r="AD63" s="53">
        <f>G55+G59</f>
        <v>0</v>
      </c>
      <c r="AE63">
        <f>AD63/(1-G57)</f>
        <v>0</v>
      </c>
      <c r="AH63" s="76">
        <f>AH60-AH61-AH62</f>
        <v>50000</v>
      </c>
      <c r="AI63" s="53">
        <v>50000</v>
      </c>
      <c r="AJ63" s="62"/>
      <c r="AK63">
        <f>65*7*180</f>
        <v>81900</v>
      </c>
      <c r="AO63">
        <v>33</v>
      </c>
      <c r="AP63" t="s">
        <v>90</v>
      </c>
      <c r="AQ63">
        <v>1</v>
      </c>
      <c r="AX63" s="62">
        <v>0.24</v>
      </c>
    </row>
    <row r="64" spans="1:53" ht="15.75" x14ac:dyDescent="0.25">
      <c r="A64" s="82"/>
      <c r="B64" s="222"/>
      <c r="C64" s="219"/>
      <c r="D64" s="219"/>
      <c r="E64" s="219"/>
      <c r="F64" s="219"/>
      <c r="G64" s="218"/>
      <c r="H64" s="218"/>
      <c r="I64" s="218"/>
      <c r="J64" s="86"/>
      <c r="K64" s="223"/>
      <c r="L64" s="223"/>
      <c r="M64" s="223"/>
      <c r="N64" s="223"/>
      <c r="O64" s="223"/>
      <c r="P64" s="86"/>
      <c r="Q64" s="228" t="s">
        <v>156</v>
      </c>
      <c r="R64" s="228"/>
      <c r="S64" s="228"/>
      <c r="T64" s="228"/>
      <c r="U64" s="228"/>
      <c r="V64" s="225">
        <f>(G59/(1-G57))</f>
        <v>0</v>
      </c>
      <c r="W64" s="226"/>
      <c r="X64" s="227"/>
      <c r="Y64" s="82"/>
      <c r="AA64" s="75" t="s">
        <v>158</v>
      </c>
      <c r="AB64" s="74" t="e">
        <f>AE67/AE63</f>
        <v>#DIV/0!</v>
      </c>
      <c r="AO64">
        <v>34</v>
      </c>
      <c r="AP64" t="s">
        <v>90</v>
      </c>
      <c r="AQ64">
        <v>1</v>
      </c>
      <c r="AX64" s="62">
        <v>0.25</v>
      </c>
    </row>
    <row r="65" spans="1:50" ht="16.5" thickBot="1" x14ac:dyDescent="0.3">
      <c r="A65" s="82"/>
      <c r="B65" s="112"/>
      <c r="C65" s="87"/>
      <c r="D65" s="87"/>
      <c r="E65" s="87"/>
      <c r="F65" s="87"/>
      <c r="G65" s="87"/>
      <c r="H65" s="87"/>
      <c r="I65" s="87"/>
      <c r="J65" s="87"/>
      <c r="K65" s="87"/>
      <c r="L65" s="87"/>
      <c r="M65" s="87"/>
      <c r="N65" s="87"/>
      <c r="O65" s="87"/>
      <c r="P65" s="87"/>
      <c r="Q65" s="87"/>
      <c r="R65" s="113"/>
      <c r="S65" s="113"/>
      <c r="T65" s="113"/>
      <c r="U65" s="113"/>
      <c r="V65" s="87"/>
      <c r="W65" s="113"/>
      <c r="X65" s="114"/>
      <c r="Y65" s="82"/>
      <c r="AA65" s="70">
        <f>G57</f>
        <v>0</v>
      </c>
      <c r="AB65" s="53" t="e">
        <f>V59*AA65</f>
        <v>#DIV/0!</v>
      </c>
      <c r="AE65">
        <f>AE63*AA65</f>
        <v>0</v>
      </c>
      <c r="AF65" s="63" t="e">
        <f>AE65/AE63</f>
        <v>#DIV/0!</v>
      </c>
      <c r="AO65">
        <v>35</v>
      </c>
      <c r="AP65" t="s">
        <v>90</v>
      </c>
      <c r="AQ65">
        <v>1</v>
      </c>
      <c r="AX65" s="62">
        <v>0.26</v>
      </c>
    </row>
    <row r="66" spans="1:50" ht="19.5" thickBot="1" x14ac:dyDescent="0.35">
      <c r="A66" s="82"/>
      <c r="B66" s="188" t="s">
        <v>180</v>
      </c>
      <c r="C66" s="189"/>
      <c r="D66" s="189"/>
      <c r="E66" s="189"/>
      <c r="F66" s="189"/>
      <c r="G66" s="189"/>
      <c r="H66" s="189"/>
      <c r="I66" s="189"/>
      <c r="J66" s="189"/>
      <c r="K66" s="189"/>
      <c r="L66" s="189"/>
      <c r="M66" s="189"/>
      <c r="N66" s="189"/>
      <c r="O66" s="189"/>
      <c r="P66" s="189"/>
      <c r="Q66" s="189"/>
      <c r="R66" s="189"/>
      <c r="S66" s="189"/>
      <c r="T66" s="189"/>
      <c r="U66" s="189"/>
      <c r="V66" s="189"/>
      <c r="W66" s="189"/>
      <c r="X66" s="190"/>
      <c r="Y66" s="82"/>
      <c r="Z66" s="94"/>
      <c r="AA66" s="63" t="e">
        <f>AB66/V59</f>
        <v>#DIV/0!</v>
      </c>
      <c r="AB66" s="53">
        <f>G59</f>
        <v>0</v>
      </c>
      <c r="AC66" s="53" t="e">
        <f>AB65+AB66</f>
        <v>#DIV/0!</v>
      </c>
      <c r="AE66" s="53">
        <f>AB66</f>
        <v>0</v>
      </c>
      <c r="AF66" s="63" t="e">
        <f>AE66/AE63</f>
        <v>#DIV/0!</v>
      </c>
      <c r="AO66">
        <v>36</v>
      </c>
      <c r="AP66" t="s">
        <v>91</v>
      </c>
      <c r="AQ66">
        <v>0</v>
      </c>
      <c r="AX66" s="62">
        <v>0.27</v>
      </c>
    </row>
    <row r="67" spans="1:50" ht="15.75" x14ac:dyDescent="0.25">
      <c r="A67" s="82"/>
      <c r="B67" s="191" t="s">
        <v>13</v>
      </c>
      <c r="C67" s="192"/>
      <c r="D67" s="192"/>
      <c r="E67" s="192"/>
      <c r="F67" s="192"/>
      <c r="G67" s="192"/>
      <c r="H67" s="192"/>
      <c r="I67" s="192"/>
      <c r="J67" s="192"/>
      <c r="K67" s="192"/>
      <c r="L67" s="192"/>
      <c r="M67" s="192"/>
      <c r="N67" s="192"/>
      <c r="O67" s="192"/>
      <c r="P67" s="193"/>
      <c r="Q67" s="191" t="s">
        <v>188</v>
      </c>
      <c r="R67" s="192"/>
      <c r="S67" s="192"/>
      <c r="T67" s="192"/>
      <c r="U67" s="192"/>
      <c r="V67" s="192"/>
      <c r="W67" s="192"/>
      <c r="X67" s="193"/>
      <c r="Y67" s="82"/>
      <c r="Z67" s="115"/>
      <c r="AA67" s="63" t="e">
        <f>G55/V59</f>
        <v>#DIV/0!</v>
      </c>
      <c r="AB67" s="53">
        <f>G55</f>
        <v>0</v>
      </c>
      <c r="AC67" s="53" t="e">
        <f>V59-AC66</f>
        <v>#DIV/0!</v>
      </c>
      <c r="AE67" s="53">
        <f>AE63-AE65-AE66</f>
        <v>0</v>
      </c>
      <c r="AF67" s="63" t="e">
        <f>AE67/AE63</f>
        <v>#DIV/0!</v>
      </c>
      <c r="AO67">
        <v>37</v>
      </c>
      <c r="AP67" t="s">
        <v>91</v>
      </c>
      <c r="AQ67">
        <v>0</v>
      </c>
      <c r="AX67" s="62">
        <v>0.28000000000000003</v>
      </c>
    </row>
    <row r="68" spans="1:50" ht="15.75" customHeight="1" x14ac:dyDescent="0.25">
      <c r="A68" s="82"/>
      <c r="B68" s="194" t="s">
        <v>145</v>
      </c>
      <c r="C68" s="195"/>
      <c r="D68" s="195"/>
      <c r="E68" s="195"/>
      <c r="F68" s="195"/>
      <c r="G68" s="196">
        <f>M10</f>
        <v>0</v>
      </c>
      <c r="H68" s="197"/>
      <c r="I68" s="197"/>
      <c r="J68" s="91" t="s">
        <v>184</v>
      </c>
      <c r="K68" s="52"/>
      <c r="L68" s="52"/>
      <c r="M68" s="52"/>
      <c r="N68" s="52"/>
      <c r="O68" s="198"/>
      <c r="P68" s="199"/>
      <c r="Q68" s="200" t="str">
        <f>CONCATENATE(F14," ",E17," ",E20," ",E23," ",D26," ",F28," ")</f>
        <v xml:space="preserve">      </v>
      </c>
      <c r="R68" s="201"/>
      <c r="S68" s="201"/>
      <c r="T68" s="201"/>
      <c r="U68" s="201"/>
      <c r="V68" s="201"/>
      <c r="W68" s="201"/>
      <c r="X68" s="202"/>
      <c r="Y68" s="82"/>
      <c r="Z68" s="116" t="e">
        <f>_xlfn.IFS(O68="yes",1,O68="maybe",0,O68="no",-1)</f>
        <v>#N/A</v>
      </c>
      <c r="AA68" s="3"/>
      <c r="AB68" s="3"/>
      <c r="AC68" s="3"/>
      <c r="AO68">
        <v>38</v>
      </c>
      <c r="AP68" t="s">
        <v>91</v>
      </c>
      <c r="AQ68">
        <v>0</v>
      </c>
      <c r="AX68" s="62">
        <v>0.28999999999999998</v>
      </c>
    </row>
    <row r="69" spans="1:50" ht="15.75" x14ac:dyDescent="0.25">
      <c r="A69" s="82"/>
      <c r="B69" s="194" t="s">
        <v>146</v>
      </c>
      <c r="C69" s="195"/>
      <c r="D69" s="195"/>
      <c r="E69" s="195"/>
      <c r="F69" s="195"/>
      <c r="G69" s="196">
        <f>N25</f>
        <v>0</v>
      </c>
      <c r="H69" s="197"/>
      <c r="I69" s="197"/>
      <c r="J69" s="91" t="s">
        <v>184</v>
      </c>
      <c r="K69" s="52"/>
      <c r="L69" s="52"/>
      <c r="M69" s="52"/>
      <c r="N69" s="52"/>
      <c r="O69" s="198"/>
      <c r="P69" s="199"/>
      <c r="Q69" s="203"/>
      <c r="R69" s="204"/>
      <c r="S69" s="204"/>
      <c r="T69" s="204"/>
      <c r="U69" s="204"/>
      <c r="V69" s="204"/>
      <c r="W69" s="204"/>
      <c r="X69" s="205"/>
      <c r="Y69" s="82"/>
      <c r="Z69" s="116" t="e">
        <f>_xlfn.IFS(O69="yes",1,O69="maybe",0,O69="no",-1)</f>
        <v>#N/A</v>
      </c>
      <c r="AA69" s="80" t="s">
        <v>141</v>
      </c>
      <c r="AB69" s="79" t="e">
        <f>AB63*V53*G51</f>
        <v>#DIV/0!</v>
      </c>
      <c r="AC69" s="3"/>
      <c r="AO69">
        <v>39</v>
      </c>
      <c r="AP69" t="s">
        <v>91</v>
      </c>
      <c r="AQ69">
        <v>0</v>
      </c>
      <c r="AX69" s="62">
        <v>0.3</v>
      </c>
    </row>
    <row r="70" spans="1:50" ht="15.75" x14ac:dyDescent="0.25">
      <c r="A70" s="82"/>
      <c r="B70" s="194" t="s">
        <v>264</v>
      </c>
      <c r="C70" s="195"/>
      <c r="D70" s="195"/>
      <c r="E70" s="195"/>
      <c r="F70" s="195"/>
      <c r="G70" s="196">
        <f>R25</f>
        <v>0</v>
      </c>
      <c r="H70" s="197"/>
      <c r="I70" s="197"/>
      <c r="J70" s="91" t="s">
        <v>184</v>
      </c>
      <c r="K70" s="52"/>
      <c r="L70" s="52"/>
      <c r="M70" s="52"/>
      <c r="N70" s="52"/>
      <c r="O70" s="198"/>
      <c r="P70" s="199"/>
      <c r="Q70" s="203"/>
      <c r="R70" s="204"/>
      <c r="S70" s="204"/>
      <c r="T70" s="204"/>
      <c r="U70" s="204"/>
      <c r="V70" s="204"/>
      <c r="W70" s="204"/>
      <c r="X70" s="205"/>
      <c r="Y70" s="82"/>
      <c r="Z70" s="116" t="e">
        <f>_xlfn.IFS(O70="yes",1,O70="maybe",0,O70="no",-1)</f>
        <v>#N/A</v>
      </c>
      <c r="AB70" s="79" t="e">
        <f>V54*AB63*G51</f>
        <v>#DIV/0!</v>
      </c>
      <c r="AC70" s="3"/>
      <c r="AO70">
        <v>40</v>
      </c>
      <c r="AP70" t="s">
        <v>91</v>
      </c>
      <c r="AQ70">
        <v>0</v>
      </c>
      <c r="AX70" s="62">
        <v>0.31</v>
      </c>
    </row>
    <row r="71" spans="1:50" ht="15.75" x14ac:dyDescent="0.25">
      <c r="A71" s="82"/>
      <c r="B71" s="209" t="s">
        <v>149</v>
      </c>
      <c r="C71" s="210"/>
      <c r="D71" s="210"/>
      <c r="E71" s="210"/>
      <c r="F71" s="210"/>
      <c r="G71" s="211">
        <f>SUM(G68:I70)+W25</f>
        <v>0</v>
      </c>
      <c r="H71" s="212"/>
      <c r="I71" s="212"/>
      <c r="J71" s="91" t="s">
        <v>184</v>
      </c>
      <c r="K71" s="52"/>
      <c r="L71" s="52"/>
      <c r="M71" s="52"/>
      <c r="N71" s="52"/>
      <c r="O71" s="198"/>
      <c r="P71" s="199"/>
      <c r="Q71" s="203"/>
      <c r="R71" s="204"/>
      <c r="S71" s="204"/>
      <c r="T71" s="204"/>
      <c r="U71" s="204"/>
      <c r="V71" s="204"/>
      <c r="W71" s="204"/>
      <c r="X71" s="205"/>
      <c r="Y71" s="82"/>
      <c r="Z71" s="116" t="e">
        <f>_xlfn.IFS(O71="yes",1,O71="maybe",0,O71="no",-1)</f>
        <v>#N/A</v>
      </c>
      <c r="AC71" s="3"/>
      <c r="AO71">
        <v>41</v>
      </c>
      <c r="AP71" t="s">
        <v>91</v>
      </c>
      <c r="AQ71">
        <v>0</v>
      </c>
      <c r="AX71" s="62">
        <v>0.32</v>
      </c>
    </row>
    <row r="72" spans="1:50" ht="15.75" customHeight="1" x14ac:dyDescent="0.25">
      <c r="A72" s="82"/>
      <c r="B72" s="95"/>
      <c r="C72" s="86"/>
      <c r="D72" s="86"/>
      <c r="E72" s="86"/>
      <c r="F72" s="86"/>
      <c r="G72" s="86"/>
      <c r="H72" s="86"/>
      <c r="I72" s="86"/>
      <c r="J72" s="96"/>
      <c r="K72" s="86"/>
      <c r="L72" s="86"/>
      <c r="M72" s="86"/>
      <c r="N72" s="86"/>
      <c r="O72" s="86"/>
      <c r="P72" s="105"/>
      <c r="Q72" s="203"/>
      <c r="R72" s="204"/>
      <c r="S72" s="204"/>
      <c r="T72" s="204"/>
      <c r="U72" s="204"/>
      <c r="V72" s="204"/>
      <c r="W72" s="204"/>
      <c r="X72" s="205"/>
      <c r="Y72" s="82"/>
      <c r="Z72" s="116"/>
      <c r="AA72" s="81" t="s">
        <v>160</v>
      </c>
      <c r="AB72" s="79">
        <f>(AB58*G53)*G61</f>
        <v>0</v>
      </c>
      <c r="AO72">
        <v>42</v>
      </c>
      <c r="AP72" t="s">
        <v>91</v>
      </c>
      <c r="AQ72">
        <v>0</v>
      </c>
      <c r="AX72" s="62">
        <v>0.33</v>
      </c>
    </row>
    <row r="73" spans="1:50" ht="15.75" customHeight="1" x14ac:dyDescent="0.25">
      <c r="A73" s="82"/>
      <c r="B73" s="213" t="s">
        <v>173</v>
      </c>
      <c r="C73" s="214"/>
      <c r="D73" s="214"/>
      <c r="E73" s="214"/>
      <c r="F73" s="214"/>
      <c r="G73" s="214"/>
      <c r="H73" s="214"/>
      <c r="I73" s="214"/>
      <c r="J73" s="214"/>
      <c r="K73" s="214"/>
      <c r="L73" s="214"/>
      <c r="M73" s="214"/>
      <c r="N73" s="214"/>
      <c r="O73" s="214"/>
      <c r="P73" s="215"/>
      <c r="Q73" s="203"/>
      <c r="R73" s="204"/>
      <c r="S73" s="204"/>
      <c r="T73" s="204"/>
      <c r="U73" s="204"/>
      <c r="V73" s="204"/>
      <c r="W73" s="204"/>
      <c r="X73" s="205"/>
      <c r="Y73" s="82"/>
      <c r="Z73" s="115"/>
      <c r="AB73" s="79">
        <f>(AB59*G53)*G61</f>
        <v>0</v>
      </c>
      <c r="AF73" t="s">
        <v>0</v>
      </c>
      <c r="AO73">
        <v>43</v>
      </c>
      <c r="AP73" t="s">
        <v>91</v>
      </c>
      <c r="AQ73">
        <v>0</v>
      </c>
      <c r="AX73" s="62">
        <v>0.34</v>
      </c>
    </row>
    <row r="74" spans="1:50" ht="15.75" x14ac:dyDescent="0.25">
      <c r="A74" s="82"/>
      <c r="B74" s="179" t="s">
        <v>174</v>
      </c>
      <c r="C74" s="180"/>
      <c r="D74" s="180"/>
      <c r="E74" s="180"/>
      <c r="F74" s="180"/>
      <c r="G74" s="180">
        <f>N30</f>
        <v>0</v>
      </c>
      <c r="H74" s="180"/>
      <c r="I74" s="180"/>
      <c r="J74" s="186" t="s">
        <v>187</v>
      </c>
      <c r="K74" s="186"/>
      <c r="L74" s="187" t="e">
        <f>VLOOKUP(G74,AO31:AQ100,2,FALSE)</f>
        <v>#N/A</v>
      </c>
      <c r="M74" s="187"/>
      <c r="N74" s="187"/>
      <c r="O74" s="89" t="s">
        <v>186</v>
      </c>
      <c r="P74" s="107"/>
      <c r="Q74" s="203"/>
      <c r="R74" s="204"/>
      <c r="S74" s="204"/>
      <c r="T74" s="204"/>
      <c r="U74" s="204"/>
      <c r="V74" s="204"/>
      <c r="W74" s="204"/>
      <c r="X74" s="205"/>
      <c r="Y74" s="82"/>
      <c r="Z74" s="116" t="e">
        <f>VLOOKUP(G74,AO31:AQ100,3,FALSE)</f>
        <v>#N/A</v>
      </c>
      <c r="AA74" s="3"/>
      <c r="AB74" s="3"/>
      <c r="AF74" t="s">
        <v>1</v>
      </c>
      <c r="AO74">
        <v>44</v>
      </c>
      <c r="AP74" t="s">
        <v>91</v>
      </c>
      <c r="AQ74">
        <v>0</v>
      </c>
      <c r="AX74" s="62">
        <v>0.35</v>
      </c>
    </row>
    <row r="75" spans="1:50" ht="15.75" customHeight="1" x14ac:dyDescent="0.25">
      <c r="A75" s="82"/>
      <c r="B75" s="179" t="s">
        <v>175</v>
      </c>
      <c r="C75" s="180"/>
      <c r="D75" s="180"/>
      <c r="E75" s="180"/>
      <c r="F75" s="180"/>
      <c r="G75" s="180">
        <f>V30</f>
        <v>0</v>
      </c>
      <c r="H75" s="180"/>
      <c r="I75" s="180"/>
      <c r="J75" s="91"/>
      <c r="K75" s="52"/>
      <c r="L75" s="52"/>
      <c r="M75" s="52"/>
      <c r="N75" s="90"/>
      <c r="O75" s="181">
        <f>G75</f>
        <v>0</v>
      </c>
      <c r="P75" s="182"/>
      <c r="Q75" s="203"/>
      <c r="R75" s="204"/>
      <c r="S75" s="204"/>
      <c r="T75" s="204"/>
      <c r="U75" s="204"/>
      <c r="V75" s="204"/>
      <c r="W75" s="204"/>
      <c r="X75" s="205"/>
      <c r="Y75" s="82"/>
      <c r="Z75" s="116" t="e">
        <f>_xlfn.IFS(O75="yes",1,O75="maybe",0,O75="no",-1)</f>
        <v>#N/A</v>
      </c>
      <c r="AA75" s="42"/>
      <c r="AB75" s="3"/>
      <c r="AC75" s="3"/>
      <c r="AF75" t="s">
        <v>183</v>
      </c>
      <c r="AO75">
        <v>45</v>
      </c>
      <c r="AP75" t="s">
        <v>91</v>
      </c>
      <c r="AQ75">
        <v>0</v>
      </c>
      <c r="AX75" s="62">
        <v>0.36</v>
      </c>
    </row>
    <row r="76" spans="1:50" ht="15.75" customHeight="1" x14ac:dyDescent="0.25">
      <c r="A76" s="82"/>
      <c r="B76" s="179" t="s">
        <v>176</v>
      </c>
      <c r="C76" s="180"/>
      <c r="D76" s="180"/>
      <c r="E76" s="180"/>
      <c r="F76" s="180"/>
      <c r="G76" s="180">
        <f>G31</f>
        <v>0</v>
      </c>
      <c r="H76" s="180"/>
      <c r="I76" s="180"/>
      <c r="J76" s="91"/>
      <c r="K76" s="52"/>
      <c r="L76" s="52"/>
      <c r="M76" s="52"/>
      <c r="N76" s="90"/>
      <c r="O76" s="181">
        <f t="shared" ref="O76:O78" si="7">G76</f>
        <v>0</v>
      </c>
      <c r="P76" s="182"/>
      <c r="Q76" s="203"/>
      <c r="R76" s="204"/>
      <c r="S76" s="204"/>
      <c r="T76" s="204"/>
      <c r="U76" s="204"/>
      <c r="V76" s="204"/>
      <c r="W76" s="204"/>
      <c r="X76" s="205"/>
      <c r="Y76" s="82"/>
      <c r="Z76" s="116" t="e">
        <f>_xlfn.IFS(O76="yes",1,O76="maybe",0,O76="no",-1)</f>
        <v>#N/A</v>
      </c>
      <c r="AA76" s="42"/>
      <c r="AB76" s="3"/>
      <c r="AC76" s="3"/>
      <c r="AO76">
        <v>46</v>
      </c>
      <c r="AP76" t="s">
        <v>92</v>
      </c>
      <c r="AQ76">
        <v>-1</v>
      </c>
      <c r="AX76" s="62">
        <v>0.37</v>
      </c>
    </row>
    <row r="77" spans="1:50" ht="15.75" x14ac:dyDescent="0.25">
      <c r="A77" s="82"/>
      <c r="B77" s="179" t="s">
        <v>177</v>
      </c>
      <c r="C77" s="180"/>
      <c r="D77" s="180"/>
      <c r="E77" s="180"/>
      <c r="F77" s="180"/>
      <c r="G77" s="180">
        <f>N31</f>
        <v>0</v>
      </c>
      <c r="H77" s="180"/>
      <c r="I77" s="180"/>
      <c r="J77" s="91"/>
      <c r="K77" s="52"/>
      <c r="L77" s="52"/>
      <c r="M77" s="52"/>
      <c r="N77" s="90"/>
      <c r="O77" s="181">
        <f t="shared" si="7"/>
        <v>0</v>
      </c>
      <c r="P77" s="182"/>
      <c r="Q77" s="203"/>
      <c r="R77" s="204"/>
      <c r="S77" s="204"/>
      <c r="T77" s="204"/>
      <c r="U77" s="204"/>
      <c r="V77" s="204"/>
      <c r="W77" s="204"/>
      <c r="X77" s="205"/>
      <c r="Y77" s="82"/>
      <c r="Z77" s="116" t="e">
        <f>_xlfn.IFS(O77="yes",1,O77="maybe",0,O77="no",-1)</f>
        <v>#N/A</v>
      </c>
      <c r="AO77">
        <v>47</v>
      </c>
      <c r="AP77" t="s">
        <v>92</v>
      </c>
      <c r="AQ77">
        <v>-1</v>
      </c>
      <c r="AX77" s="62">
        <v>0.38</v>
      </c>
    </row>
    <row r="78" spans="1:50" ht="15.75" x14ac:dyDescent="0.25">
      <c r="A78" s="82"/>
      <c r="B78" s="179" t="s">
        <v>178</v>
      </c>
      <c r="C78" s="180"/>
      <c r="D78" s="180"/>
      <c r="E78" s="180"/>
      <c r="F78" s="180"/>
      <c r="G78" s="180">
        <f>V31</f>
        <v>0</v>
      </c>
      <c r="H78" s="180"/>
      <c r="I78" s="180"/>
      <c r="J78" s="91"/>
      <c r="K78" s="52"/>
      <c r="L78" s="52"/>
      <c r="M78" s="52"/>
      <c r="N78" s="90"/>
      <c r="O78" s="181">
        <f t="shared" si="7"/>
        <v>0</v>
      </c>
      <c r="P78" s="182"/>
      <c r="Q78" s="203"/>
      <c r="R78" s="204"/>
      <c r="S78" s="204"/>
      <c r="T78" s="204"/>
      <c r="U78" s="204"/>
      <c r="V78" s="204"/>
      <c r="W78" s="204"/>
      <c r="X78" s="205"/>
      <c r="Y78" s="82"/>
      <c r="Z78" s="116" t="e">
        <f>_xlfn.IFS(O78="yes",1,O78="maybe",0,O78="no",-1)</f>
        <v>#N/A</v>
      </c>
      <c r="AO78">
        <v>48</v>
      </c>
      <c r="AP78" t="s">
        <v>92</v>
      </c>
      <c r="AQ78">
        <v>-1</v>
      </c>
      <c r="AX78" s="62">
        <v>0.39</v>
      </c>
    </row>
    <row r="79" spans="1:50" ht="15.75" x14ac:dyDescent="0.25">
      <c r="A79" s="82"/>
      <c r="B79" s="97"/>
      <c r="C79" s="98"/>
      <c r="D79" s="98"/>
      <c r="E79" s="98"/>
      <c r="F79" s="98"/>
      <c r="G79" s="98"/>
      <c r="H79" s="98"/>
      <c r="I79" s="98"/>
      <c r="J79" s="98"/>
      <c r="K79" s="98"/>
      <c r="L79" s="98"/>
      <c r="M79" s="86"/>
      <c r="N79" s="86"/>
      <c r="O79" s="86"/>
      <c r="P79" s="105"/>
      <c r="Q79" s="203"/>
      <c r="R79" s="204"/>
      <c r="S79" s="204"/>
      <c r="T79" s="204"/>
      <c r="U79" s="204"/>
      <c r="V79" s="204"/>
      <c r="W79" s="204"/>
      <c r="X79" s="205"/>
      <c r="Y79" s="82"/>
      <c r="Z79" s="116"/>
      <c r="AO79">
        <v>49</v>
      </c>
      <c r="AP79" t="s">
        <v>92</v>
      </c>
      <c r="AQ79">
        <v>-1</v>
      </c>
      <c r="AX79" s="62">
        <v>0.4</v>
      </c>
    </row>
    <row r="80" spans="1:50" ht="15.75" customHeight="1" x14ac:dyDescent="0.25">
      <c r="A80" s="82"/>
      <c r="B80" s="169" t="s">
        <v>179</v>
      </c>
      <c r="C80" s="170"/>
      <c r="D80" s="170"/>
      <c r="E80" s="170"/>
      <c r="F80" s="170"/>
      <c r="G80" s="170"/>
      <c r="H80" s="170"/>
      <c r="I80" s="170"/>
      <c r="J80" s="170"/>
      <c r="K80" s="170"/>
      <c r="L80" s="170"/>
      <c r="M80" s="170"/>
      <c r="N80" s="170"/>
      <c r="O80" s="170"/>
      <c r="P80" s="171"/>
      <c r="Q80" s="203"/>
      <c r="R80" s="204"/>
      <c r="S80" s="204"/>
      <c r="T80" s="204"/>
      <c r="U80" s="204"/>
      <c r="V80" s="204"/>
      <c r="W80" s="204"/>
      <c r="X80" s="205"/>
      <c r="Y80" s="82"/>
      <c r="Z80" s="115"/>
      <c r="AO80">
        <v>50</v>
      </c>
      <c r="AP80" t="s">
        <v>92</v>
      </c>
      <c r="AQ80">
        <v>-1</v>
      </c>
      <c r="AX80" s="62">
        <v>0.41</v>
      </c>
    </row>
    <row r="81" spans="1:50" ht="15.75" x14ac:dyDescent="0.25">
      <c r="A81" s="82"/>
      <c r="B81" s="172" t="s">
        <v>108</v>
      </c>
      <c r="C81" s="173"/>
      <c r="D81" s="173"/>
      <c r="E81" s="173"/>
      <c r="F81" s="173"/>
      <c r="G81" s="173">
        <f>R38</f>
        <v>0</v>
      </c>
      <c r="H81" s="173"/>
      <c r="I81" s="173"/>
      <c r="J81" s="183" t="s">
        <v>185</v>
      </c>
      <c r="K81" s="183"/>
      <c r="L81" s="183"/>
      <c r="M81" s="183"/>
      <c r="N81" s="183"/>
      <c r="O81" s="184"/>
      <c r="P81" s="185"/>
      <c r="Q81" s="203"/>
      <c r="R81" s="204"/>
      <c r="S81" s="204"/>
      <c r="T81" s="204"/>
      <c r="U81" s="204"/>
      <c r="V81" s="204"/>
      <c r="W81" s="204"/>
      <c r="X81" s="205"/>
      <c r="Y81" s="82"/>
      <c r="Z81" s="116" t="e">
        <f>_xlfn.IFS(O81="no",1,O81="maybe",0,O81="yes",-1)</f>
        <v>#N/A</v>
      </c>
      <c r="AO81">
        <v>51</v>
      </c>
      <c r="AP81" t="s">
        <v>92</v>
      </c>
      <c r="AQ81">
        <v>-1</v>
      </c>
      <c r="AX81" s="62">
        <v>0.42</v>
      </c>
    </row>
    <row r="82" spans="1:50" ht="15.75" customHeight="1" x14ac:dyDescent="0.25">
      <c r="A82" s="82"/>
      <c r="B82" s="172" t="s">
        <v>109</v>
      </c>
      <c r="C82" s="173"/>
      <c r="D82" s="173"/>
      <c r="E82" s="173"/>
      <c r="F82" s="173"/>
      <c r="G82" s="173">
        <f>V38</f>
        <v>0</v>
      </c>
      <c r="H82" s="173"/>
      <c r="I82" s="173"/>
      <c r="J82" s="183" t="s">
        <v>185</v>
      </c>
      <c r="K82" s="183"/>
      <c r="L82" s="183"/>
      <c r="M82" s="183"/>
      <c r="N82" s="183"/>
      <c r="O82" s="184"/>
      <c r="P82" s="185"/>
      <c r="Q82" s="203"/>
      <c r="R82" s="204"/>
      <c r="S82" s="204"/>
      <c r="T82" s="204"/>
      <c r="U82" s="204"/>
      <c r="V82" s="204"/>
      <c r="W82" s="204"/>
      <c r="X82" s="205"/>
      <c r="Y82" s="82"/>
      <c r="Z82" s="116" t="e">
        <f>_xlfn.IFS(O82="no",1,O82="maybe",0,O82="yes",-1)</f>
        <v>#N/A</v>
      </c>
      <c r="AO82">
        <v>52</v>
      </c>
      <c r="AP82" t="s">
        <v>92</v>
      </c>
      <c r="AQ82">
        <v>-1</v>
      </c>
      <c r="AX82" s="62">
        <v>0.43</v>
      </c>
    </row>
    <row r="83" spans="1:50" ht="15.75" x14ac:dyDescent="0.25">
      <c r="A83" s="82"/>
      <c r="B83" s="99"/>
      <c r="C83" s="100"/>
      <c r="D83" s="100"/>
      <c r="E83" s="100"/>
      <c r="F83" s="100"/>
      <c r="G83" s="100"/>
      <c r="H83" s="100"/>
      <c r="I83" s="100"/>
      <c r="J83" s="101"/>
      <c r="K83" s="93"/>
      <c r="L83" s="93"/>
      <c r="M83" s="93"/>
      <c r="N83" s="93"/>
      <c r="O83" s="93"/>
      <c r="P83" s="108"/>
      <c r="Q83" s="203"/>
      <c r="R83" s="204"/>
      <c r="S83" s="204"/>
      <c r="T83" s="204"/>
      <c r="U83" s="204"/>
      <c r="V83" s="204"/>
      <c r="W83" s="204"/>
      <c r="X83" s="205"/>
      <c r="Y83" s="82"/>
      <c r="Z83" s="117"/>
      <c r="AO83">
        <v>53</v>
      </c>
      <c r="AP83" t="s">
        <v>92</v>
      </c>
      <c r="AQ83">
        <v>-1</v>
      </c>
      <c r="AX83" s="62">
        <v>0.44</v>
      </c>
    </row>
    <row r="84" spans="1:50" ht="15.75" customHeight="1" x14ac:dyDescent="0.25">
      <c r="A84" s="82"/>
      <c r="B84" s="169" t="s">
        <v>182</v>
      </c>
      <c r="C84" s="170"/>
      <c r="D84" s="170"/>
      <c r="E84" s="170"/>
      <c r="F84" s="170"/>
      <c r="G84" s="170"/>
      <c r="H84" s="170"/>
      <c r="I84" s="170"/>
      <c r="J84" s="170"/>
      <c r="K84" s="170"/>
      <c r="L84" s="170"/>
      <c r="M84" s="170"/>
      <c r="N84" s="170"/>
      <c r="O84" s="170"/>
      <c r="P84" s="171"/>
      <c r="Q84" s="206"/>
      <c r="R84" s="207"/>
      <c r="S84" s="207"/>
      <c r="T84" s="207"/>
      <c r="U84" s="207"/>
      <c r="V84" s="207"/>
      <c r="W84" s="207"/>
      <c r="X84" s="208"/>
      <c r="Y84" s="82"/>
      <c r="Z84" s="115"/>
      <c r="AO84">
        <v>54</v>
      </c>
      <c r="AP84" t="s">
        <v>92</v>
      </c>
      <c r="AQ84">
        <v>-1</v>
      </c>
      <c r="AX84" s="62">
        <v>0.44999999999999901</v>
      </c>
    </row>
    <row r="85" spans="1:50" ht="15.75" customHeight="1" x14ac:dyDescent="0.25">
      <c r="A85" s="82"/>
      <c r="B85" s="172" t="s">
        <v>181</v>
      </c>
      <c r="C85" s="173"/>
      <c r="D85" s="173"/>
      <c r="E85" s="173"/>
      <c r="F85" s="173"/>
      <c r="G85" s="174" t="e">
        <f>V61</f>
        <v>#DIV/0!</v>
      </c>
      <c r="H85" s="173"/>
      <c r="I85" s="173"/>
      <c r="J85" s="175" t="e">
        <f>_xlfn.IFS(G86&lt;G85,"This spot will meet $ goals with good food and service",G86&gt;G85,"Without aggressive marketing this spot will not meet $ goals")</f>
        <v>#DIV/0!</v>
      </c>
      <c r="K85" s="175"/>
      <c r="L85" s="175"/>
      <c r="M85" s="175"/>
      <c r="N85" s="175"/>
      <c r="O85" s="175"/>
      <c r="P85" s="176"/>
      <c r="Q85" s="159" t="s">
        <v>189</v>
      </c>
      <c r="R85" s="160"/>
      <c r="S85" s="160"/>
      <c r="T85" s="160"/>
      <c r="U85" s="160"/>
      <c r="V85" s="161"/>
      <c r="W85" s="161"/>
      <c r="X85" s="162"/>
      <c r="Y85" s="82"/>
      <c r="Z85" s="163" t="e">
        <f>IF(G85&gt;G86,1,-2)</f>
        <v>#DIV/0!</v>
      </c>
      <c r="AA85" s="164" t="e">
        <f>_xlfn.IFS(V85="yes",1,V85="maybe",0,V85="no",-1)</f>
        <v>#N/A</v>
      </c>
      <c r="AO85">
        <v>55</v>
      </c>
      <c r="AP85" t="s">
        <v>93</v>
      </c>
      <c r="AQ85">
        <v>-2</v>
      </c>
      <c r="AX85" s="62">
        <v>0.45999999999999902</v>
      </c>
    </row>
    <row r="86" spans="1:50" ht="16.5" thickBot="1" x14ac:dyDescent="0.3">
      <c r="A86" s="82"/>
      <c r="B86" s="166" t="s">
        <v>190</v>
      </c>
      <c r="C86" s="167"/>
      <c r="D86" s="167"/>
      <c r="E86" s="167"/>
      <c r="F86" s="167"/>
      <c r="G86" s="168">
        <f>G55</f>
        <v>0</v>
      </c>
      <c r="H86" s="167"/>
      <c r="I86" s="167"/>
      <c r="J86" s="177"/>
      <c r="K86" s="177"/>
      <c r="L86" s="177"/>
      <c r="M86" s="177"/>
      <c r="N86" s="177"/>
      <c r="O86" s="177"/>
      <c r="P86" s="178"/>
      <c r="Q86" s="159"/>
      <c r="R86" s="160"/>
      <c r="S86" s="160"/>
      <c r="T86" s="160"/>
      <c r="U86" s="160"/>
      <c r="V86" s="161"/>
      <c r="W86" s="161"/>
      <c r="X86" s="162"/>
      <c r="Y86" s="82"/>
      <c r="Z86" s="163"/>
      <c r="AA86" s="165" t="e">
        <f>_xlfn.IFS(V86="yes",1,V86="maybe",0,V86="no",-1)</f>
        <v>#N/A</v>
      </c>
      <c r="AO86">
        <v>56</v>
      </c>
      <c r="AP86" t="s">
        <v>93</v>
      </c>
      <c r="AQ86">
        <v>-2</v>
      </c>
      <c r="AX86" s="62">
        <v>0.46999999999999897</v>
      </c>
    </row>
    <row r="87" spans="1:50" ht="16.5" thickBot="1" x14ac:dyDescent="0.3">
      <c r="A87" s="82"/>
      <c r="B87" s="102"/>
      <c r="C87" s="103"/>
      <c r="D87" s="103"/>
      <c r="E87" s="103"/>
      <c r="F87" s="103"/>
      <c r="G87" s="103"/>
      <c r="H87" s="103"/>
      <c r="I87" s="103"/>
      <c r="J87" s="104"/>
      <c r="K87" s="104"/>
      <c r="L87" s="104"/>
      <c r="M87" s="104"/>
      <c r="N87" s="104"/>
      <c r="O87" s="104"/>
      <c r="P87" s="104"/>
      <c r="Q87" s="106"/>
      <c r="R87" s="86"/>
      <c r="S87" s="86"/>
      <c r="T87" s="86"/>
      <c r="U87" s="86"/>
      <c r="V87" s="86"/>
      <c r="W87" s="86"/>
      <c r="X87" s="105"/>
      <c r="Y87" s="82"/>
      <c r="AO87">
        <v>57</v>
      </c>
      <c r="AP87" t="s">
        <v>93</v>
      </c>
      <c r="AQ87">
        <v>-2</v>
      </c>
      <c r="AX87" s="62">
        <v>0.47999999999999898</v>
      </c>
    </row>
    <row r="88" spans="1:50" ht="15.75" customHeight="1" x14ac:dyDescent="0.25">
      <c r="A88" s="82"/>
      <c r="B88" s="140" t="s">
        <v>262</v>
      </c>
      <c r="C88" s="141"/>
      <c r="D88" s="141"/>
      <c r="E88" s="141"/>
      <c r="F88" s="146" t="e">
        <f>(G85-G86)/G86</f>
        <v>#DIV/0!</v>
      </c>
      <c r="G88" s="146"/>
      <c r="H88" s="146"/>
      <c r="I88" s="149" t="e">
        <f>IF(F88&lt;0,"away from your goal income.","over your goal income!!!")</f>
        <v>#DIV/0!</v>
      </c>
      <c r="J88" s="149"/>
      <c r="K88" s="149"/>
      <c r="L88" s="149"/>
      <c r="M88" s="149" t="str">
        <f>IF(O71="yes",_xlfn.IFS(AA88=13,AA93,AA88&gt;9,AA94,AA88&gt;4,AA95,AA88&lt;5,AA96),AA97)</f>
        <v>You have selected the first month cost as being a deal breaker. Investigate a new location.</v>
      </c>
      <c r="N88" s="149"/>
      <c r="O88" s="149"/>
      <c r="P88" s="149"/>
      <c r="Q88" s="149"/>
      <c r="R88" s="149"/>
      <c r="S88" s="149"/>
      <c r="T88" s="149"/>
      <c r="U88" s="149"/>
      <c r="V88" s="149"/>
      <c r="W88" s="149"/>
      <c r="X88" s="152"/>
      <c r="Y88" s="82"/>
      <c r="AA88" s="155" t="e">
        <f>AA85+Z85+Z82+Z81+Z78+Z77+Z76+Z75+Z74+Z71+Z70+Z69+Z68</f>
        <v>#N/A</v>
      </c>
      <c r="AB88" s="155"/>
      <c r="AC88" s="156"/>
      <c r="AO88">
        <v>58</v>
      </c>
      <c r="AP88" t="s">
        <v>93</v>
      </c>
      <c r="AQ88">
        <v>-2</v>
      </c>
      <c r="AX88" s="62">
        <v>0.48999999999999899</v>
      </c>
    </row>
    <row r="89" spans="1:50" ht="15.75" customHeight="1" x14ac:dyDescent="0.25">
      <c r="A89" s="82"/>
      <c r="B89" s="142"/>
      <c r="C89" s="143"/>
      <c r="D89" s="143"/>
      <c r="E89" s="143"/>
      <c r="F89" s="147"/>
      <c r="G89" s="147"/>
      <c r="H89" s="147"/>
      <c r="I89" s="150"/>
      <c r="J89" s="150"/>
      <c r="K89" s="150"/>
      <c r="L89" s="150"/>
      <c r="M89" s="150"/>
      <c r="N89" s="150"/>
      <c r="O89" s="150"/>
      <c r="P89" s="150"/>
      <c r="Q89" s="150"/>
      <c r="R89" s="150"/>
      <c r="S89" s="150"/>
      <c r="T89" s="150"/>
      <c r="U89" s="150"/>
      <c r="V89" s="150"/>
      <c r="W89" s="150"/>
      <c r="X89" s="153"/>
      <c r="Y89" s="82"/>
      <c r="AA89" s="155"/>
      <c r="AB89" s="155"/>
      <c r="AC89" s="156"/>
      <c r="AO89">
        <v>59</v>
      </c>
      <c r="AP89" t="s">
        <v>93</v>
      </c>
      <c r="AQ89">
        <v>-2</v>
      </c>
      <c r="AX89" s="62">
        <v>0.499999999999999</v>
      </c>
    </row>
    <row r="90" spans="1:50" ht="16.5" customHeight="1" thickBot="1" x14ac:dyDescent="0.3">
      <c r="A90" s="82"/>
      <c r="B90" s="144"/>
      <c r="C90" s="145"/>
      <c r="D90" s="145"/>
      <c r="E90" s="145"/>
      <c r="F90" s="148"/>
      <c r="G90" s="148"/>
      <c r="H90" s="148"/>
      <c r="I90" s="151"/>
      <c r="J90" s="151"/>
      <c r="K90" s="151"/>
      <c r="L90" s="151"/>
      <c r="M90" s="151"/>
      <c r="N90" s="151"/>
      <c r="O90" s="151"/>
      <c r="P90" s="151"/>
      <c r="Q90" s="151"/>
      <c r="R90" s="151"/>
      <c r="S90" s="151"/>
      <c r="T90" s="151"/>
      <c r="U90" s="151"/>
      <c r="V90" s="151"/>
      <c r="W90" s="151"/>
      <c r="X90" s="154"/>
      <c r="Y90" s="82"/>
      <c r="AA90" s="157"/>
      <c r="AB90" s="157"/>
      <c r="AC90" s="158"/>
      <c r="AO90">
        <v>60</v>
      </c>
      <c r="AP90" t="s">
        <v>93</v>
      </c>
      <c r="AQ90">
        <v>-2</v>
      </c>
    </row>
    <row r="91" spans="1:50" ht="15.75" x14ac:dyDescent="0.25">
      <c r="A91" s="82"/>
      <c r="B91" s="56"/>
      <c r="C91" s="56"/>
      <c r="D91" s="56"/>
      <c r="E91" s="56"/>
      <c r="F91" s="56"/>
      <c r="G91" s="56"/>
      <c r="H91" s="56"/>
      <c r="I91" s="56"/>
      <c r="J91" s="56"/>
      <c r="K91" s="56"/>
      <c r="L91" s="56"/>
      <c r="M91" s="56"/>
      <c r="N91" s="56"/>
      <c r="O91" s="56"/>
      <c r="P91" s="56"/>
      <c r="Q91" s="56"/>
      <c r="R91" s="56"/>
      <c r="S91" s="56"/>
      <c r="T91" s="56"/>
      <c r="U91" s="56"/>
      <c r="V91" s="56"/>
      <c r="W91" s="56"/>
      <c r="X91" s="56"/>
      <c r="Y91" s="82"/>
      <c r="AO91">
        <v>61</v>
      </c>
      <c r="AP91" t="s">
        <v>93</v>
      </c>
      <c r="AQ91">
        <v>-2</v>
      </c>
    </row>
    <row r="92" spans="1:50" ht="15.75" x14ac:dyDescent="0.25">
      <c r="A92" s="4"/>
      <c r="Y92" s="4"/>
      <c r="AO92">
        <v>62</v>
      </c>
      <c r="AP92" t="s">
        <v>93</v>
      </c>
      <c r="AQ92">
        <v>-2</v>
      </c>
    </row>
    <row r="93" spans="1:50" ht="15.75" x14ac:dyDescent="0.25">
      <c r="A93" s="4"/>
      <c r="Y93" s="4"/>
      <c r="Z93" s="119">
        <v>13</v>
      </c>
      <c r="AA93" t="s">
        <v>261</v>
      </c>
      <c r="AO93">
        <v>63</v>
      </c>
      <c r="AP93" t="s">
        <v>93</v>
      </c>
      <c r="AQ93">
        <v>-2</v>
      </c>
    </row>
    <row r="94" spans="1:50" ht="15.75" x14ac:dyDescent="0.25">
      <c r="A94" s="4"/>
      <c r="Y94" s="4"/>
      <c r="Z94" s="118" t="s">
        <v>191</v>
      </c>
      <c r="AA94" t="s">
        <v>260</v>
      </c>
      <c r="AO94">
        <v>64</v>
      </c>
      <c r="AP94" t="s">
        <v>93</v>
      </c>
      <c r="AQ94">
        <v>-2</v>
      </c>
    </row>
    <row r="95" spans="1:50" ht="15.75" x14ac:dyDescent="0.25">
      <c r="A95" s="4"/>
      <c r="Y95" s="4"/>
      <c r="Z95" s="119" t="s">
        <v>192</v>
      </c>
      <c r="AA95" t="s">
        <v>259</v>
      </c>
      <c r="AO95">
        <v>65</v>
      </c>
      <c r="AP95" t="s">
        <v>93</v>
      </c>
      <c r="AQ95">
        <v>-2</v>
      </c>
    </row>
    <row r="96" spans="1:50" x14ac:dyDescent="0.25">
      <c r="Z96" s="119">
        <v>4</v>
      </c>
      <c r="AA96" t="s">
        <v>193</v>
      </c>
      <c r="AO96">
        <v>66</v>
      </c>
      <c r="AP96" t="s">
        <v>93</v>
      </c>
      <c r="AQ96">
        <v>-2</v>
      </c>
    </row>
    <row r="97" spans="27:43" x14ac:dyDescent="0.25">
      <c r="AA97" t="s">
        <v>263</v>
      </c>
      <c r="AO97">
        <v>67</v>
      </c>
      <c r="AP97" t="s">
        <v>93</v>
      </c>
      <c r="AQ97">
        <v>-2</v>
      </c>
    </row>
    <row r="98" spans="27:43" x14ac:dyDescent="0.25">
      <c r="AO98">
        <v>68</v>
      </c>
      <c r="AP98" t="s">
        <v>93</v>
      </c>
      <c r="AQ98">
        <v>-2</v>
      </c>
    </row>
    <row r="99" spans="27:43" x14ac:dyDescent="0.25">
      <c r="AO99">
        <v>69</v>
      </c>
      <c r="AP99" t="s">
        <v>93</v>
      </c>
      <c r="AQ99">
        <v>-2</v>
      </c>
    </row>
    <row r="100" spans="27:43" x14ac:dyDescent="0.25">
      <c r="AO100">
        <v>70</v>
      </c>
      <c r="AP100" t="s">
        <v>93</v>
      </c>
      <c r="AQ100">
        <v>-2</v>
      </c>
    </row>
  </sheetData>
  <sheetProtection sheet="1" objects="1" scenarios="1"/>
  <mergeCells count="372">
    <mergeCell ref="G4:L4"/>
    <mergeCell ref="M4:N4"/>
    <mergeCell ref="O4:X4"/>
    <mergeCell ref="B1:E1"/>
    <mergeCell ref="F1:X1"/>
    <mergeCell ref="AA1:AE1"/>
    <mergeCell ref="AG1:AK1"/>
    <mergeCell ref="C2:L2"/>
    <mergeCell ref="M2:N2"/>
    <mergeCell ref="O2:T2"/>
    <mergeCell ref="V2:X2"/>
    <mergeCell ref="AG2:AG4"/>
    <mergeCell ref="AH2:AH4"/>
    <mergeCell ref="AJ5:AJ7"/>
    <mergeCell ref="AK5:AK7"/>
    <mergeCell ref="B6:D6"/>
    <mergeCell ref="E6:F6"/>
    <mergeCell ref="G6:L6"/>
    <mergeCell ref="M6:N6"/>
    <mergeCell ref="O6:X6"/>
    <mergeCell ref="AA4:AA6"/>
    <mergeCell ref="AB4:AB6"/>
    <mergeCell ref="AC4:AC6"/>
    <mergeCell ref="AD4:AD6"/>
    <mergeCell ref="AE4:AE6"/>
    <mergeCell ref="B5:D5"/>
    <mergeCell ref="E5:F5"/>
    <mergeCell ref="G5:L5"/>
    <mergeCell ref="M5:N5"/>
    <mergeCell ref="O5:X5"/>
    <mergeCell ref="AI2:AI4"/>
    <mergeCell ref="AJ2:AJ4"/>
    <mergeCell ref="AK2:AK4"/>
    <mergeCell ref="B3:X3"/>
    <mergeCell ref="AA3:AE3"/>
    <mergeCell ref="B4:D4"/>
    <mergeCell ref="E4:F4"/>
    <mergeCell ref="B7:D7"/>
    <mergeCell ref="E7:F7"/>
    <mergeCell ref="G7:L7"/>
    <mergeCell ref="M7:N7"/>
    <mergeCell ref="O7:X7"/>
    <mergeCell ref="AA7:AA8"/>
    <mergeCell ref="AG5:AG7"/>
    <mergeCell ref="AH5:AH7"/>
    <mergeCell ref="AI5:AI7"/>
    <mergeCell ref="B10:H10"/>
    <mergeCell ref="I10:L10"/>
    <mergeCell ref="M10:N10"/>
    <mergeCell ref="O10:X10"/>
    <mergeCell ref="B11:P11"/>
    <mergeCell ref="AG8:AK8"/>
    <mergeCell ref="B9:D9"/>
    <mergeCell ref="E9:F9"/>
    <mergeCell ref="G9:L9"/>
    <mergeCell ref="M9:N9"/>
    <mergeCell ref="O9:X9"/>
    <mergeCell ref="AA9:AA11"/>
    <mergeCell ref="AB9:AB11"/>
    <mergeCell ref="AC9:AC11"/>
    <mergeCell ref="AD9:AD11"/>
    <mergeCell ref="AB7:AB8"/>
    <mergeCell ref="AC7:AC8"/>
    <mergeCell ref="AD7:AD8"/>
    <mergeCell ref="AE7:AE8"/>
    <mergeCell ref="B8:D8"/>
    <mergeCell ref="E8:F8"/>
    <mergeCell ref="G8:L8"/>
    <mergeCell ref="M8:N8"/>
    <mergeCell ref="O8:X8"/>
    <mergeCell ref="Q11:R11"/>
    <mergeCell ref="S11:T11"/>
    <mergeCell ref="AN11:AO11"/>
    <mergeCell ref="AP11:AQ11"/>
    <mergeCell ref="AR11:AS11"/>
    <mergeCell ref="AT11:AU11"/>
    <mergeCell ref="AE9:AE11"/>
    <mergeCell ref="AG9:AG11"/>
    <mergeCell ref="AH9:AH11"/>
    <mergeCell ref="AI9:AI11"/>
    <mergeCell ref="AJ9:AK11"/>
    <mergeCell ref="AP13:AQ13"/>
    <mergeCell ref="AR13:AS13"/>
    <mergeCell ref="AT13:AU13"/>
    <mergeCell ref="B14:E14"/>
    <mergeCell ref="F14:R14"/>
    <mergeCell ref="AA14:AA16"/>
    <mergeCell ref="AB14:AB16"/>
    <mergeCell ref="AC14:AC16"/>
    <mergeCell ref="AD14:AD16"/>
    <mergeCell ref="AE14:AE16"/>
    <mergeCell ref="AE12:AE13"/>
    <mergeCell ref="AJ12:AK12"/>
    <mergeCell ref="B13:P13"/>
    <mergeCell ref="Q13:R13"/>
    <mergeCell ref="AJ13:AK13"/>
    <mergeCell ref="AN13:AO13"/>
    <mergeCell ref="B12:P12"/>
    <mergeCell ref="Q12:R12"/>
    <mergeCell ref="AA12:AA13"/>
    <mergeCell ref="AB12:AB13"/>
    <mergeCell ref="AC12:AC13"/>
    <mergeCell ref="AD12:AD13"/>
    <mergeCell ref="AJ14:AK14"/>
    <mergeCell ref="B15:X15"/>
    <mergeCell ref="AG15:AK15"/>
    <mergeCell ref="B16:F16"/>
    <mergeCell ref="G16:P16"/>
    <mergeCell ref="Q16:R16"/>
    <mergeCell ref="S16:X16"/>
    <mergeCell ref="AG16:AG18"/>
    <mergeCell ref="AH16:AH18"/>
    <mergeCell ref="AI16:AI18"/>
    <mergeCell ref="B19:F19"/>
    <mergeCell ref="G19:P19"/>
    <mergeCell ref="Q19:R19"/>
    <mergeCell ref="S19:X19"/>
    <mergeCell ref="AA19:AE19"/>
    <mergeCell ref="AJ19:AK19"/>
    <mergeCell ref="AJ16:AK18"/>
    <mergeCell ref="B17:D18"/>
    <mergeCell ref="E17:X18"/>
    <mergeCell ref="AA17:AA18"/>
    <mergeCell ref="AB17:AB18"/>
    <mergeCell ref="AC17:AC18"/>
    <mergeCell ref="AD17:AD18"/>
    <mergeCell ref="AE17:AE18"/>
    <mergeCell ref="B20:D21"/>
    <mergeCell ref="E20:X21"/>
    <mergeCell ref="AA20:AB22"/>
    <mergeCell ref="AC20:AE20"/>
    <mergeCell ref="AJ20:AK20"/>
    <mergeCell ref="AC21:AE21"/>
    <mergeCell ref="AJ21:AK21"/>
    <mergeCell ref="B22:F22"/>
    <mergeCell ref="G22:P22"/>
    <mergeCell ref="Q22:R22"/>
    <mergeCell ref="S22:X22"/>
    <mergeCell ref="AC22:AE22"/>
    <mergeCell ref="AG22:AG24"/>
    <mergeCell ref="AJ22:AJ24"/>
    <mergeCell ref="B23:D24"/>
    <mergeCell ref="E23:X24"/>
    <mergeCell ref="AA23:AE23"/>
    <mergeCell ref="AA24:AB26"/>
    <mergeCell ref="AC24:AE24"/>
    <mergeCell ref="B25:I25"/>
    <mergeCell ref="W25:X25"/>
    <mergeCell ref="AC25:AE25"/>
    <mergeCell ref="AG25:AK25"/>
    <mergeCell ref="B26:C26"/>
    <mergeCell ref="D26:X26"/>
    <mergeCell ref="AC26:AE26"/>
    <mergeCell ref="AH26:AH27"/>
    <mergeCell ref="AI26:AI27"/>
    <mergeCell ref="AJ26:AK26"/>
    <mergeCell ref="B27:P27"/>
    <mergeCell ref="J25:K25"/>
    <mergeCell ref="L25:M25"/>
    <mergeCell ref="N25:O25"/>
    <mergeCell ref="P25:Q25"/>
    <mergeCell ref="R25:S25"/>
    <mergeCell ref="T25:V25"/>
    <mergeCell ref="Q27:R27"/>
    <mergeCell ref="S27:X27"/>
    <mergeCell ref="AA27:AE27"/>
    <mergeCell ref="AJ27:AK27"/>
    <mergeCell ref="B28:E28"/>
    <mergeCell ref="F28:X28"/>
    <mergeCell ref="AA28:AB30"/>
    <mergeCell ref="AC28:AE28"/>
    <mergeCell ref="AI28:AI30"/>
    <mergeCell ref="AJ28:AK28"/>
    <mergeCell ref="B29:X29"/>
    <mergeCell ref="AC29:AE29"/>
    <mergeCell ref="AG29:AG30"/>
    <mergeCell ref="AJ29:AK29"/>
    <mergeCell ref="B30:F30"/>
    <mergeCell ref="G30:I30"/>
    <mergeCell ref="J30:M30"/>
    <mergeCell ref="N30:P30"/>
    <mergeCell ref="Q30:U30"/>
    <mergeCell ref="V30:X30"/>
    <mergeCell ref="AC30:AE30"/>
    <mergeCell ref="AJ30:AK30"/>
    <mergeCell ref="AJ31:AK31"/>
    <mergeCell ref="AJ32:AK32"/>
    <mergeCell ref="K33:L33"/>
    <mergeCell ref="P33:Q33"/>
    <mergeCell ref="R33:T33"/>
    <mergeCell ref="U33:U35"/>
    <mergeCell ref="V33:X33"/>
    <mergeCell ref="K34:L34"/>
    <mergeCell ref="P34:Q34"/>
    <mergeCell ref="R34:T34"/>
    <mergeCell ref="V34:X34"/>
    <mergeCell ref="K32:L32"/>
    <mergeCell ref="M32:O32"/>
    <mergeCell ref="P32:Q32"/>
    <mergeCell ref="R32:X32"/>
    <mergeCell ref="K35:L35"/>
    <mergeCell ref="P35:Q35"/>
    <mergeCell ref="R35:T35"/>
    <mergeCell ref="R37:T37"/>
    <mergeCell ref="U37:U39"/>
    <mergeCell ref="V37:X37"/>
    <mergeCell ref="K38:L38"/>
    <mergeCell ref="P38:Q38"/>
    <mergeCell ref="B31:F31"/>
    <mergeCell ref="G31:I31"/>
    <mergeCell ref="J31:M31"/>
    <mergeCell ref="N31:P31"/>
    <mergeCell ref="Q31:U31"/>
    <mergeCell ref="V31:X31"/>
    <mergeCell ref="B41:F41"/>
    <mergeCell ref="G41:O42"/>
    <mergeCell ref="P41:V41"/>
    <mergeCell ref="W41:X41"/>
    <mergeCell ref="B42:F42"/>
    <mergeCell ref="P42:V42"/>
    <mergeCell ref="W42:X42"/>
    <mergeCell ref="R38:T39"/>
    <mergeCell ref="V38:X39"/>
    <mergeCell ref="K39:L39"/>
    <mergeCell ref="P39:Q39"/>
    <mergeCell ref="B40:F40"/>
    <mergeCell ref="G40:H40"/>
    <mergeCell ref="I40:M40"/>
    <mergeCell ref="N40:O40"/>
    <mergeCell ref="P40:X40"/>
    <mergeCell ref="B32:F39"/>
    <mergeCell ref="H32:J32"/>
    <mergeCell ref="V35:X35"/>
    <mergeCell ref="K36:L36"/>
    <mergeCell ref="P36:Q36"/>
    <mergeCell ref="R36:X36"/>
    <mergeCell ref="K37:L37"/>
    <mergeCell ref="P37:Q37"/>
    <mergeCell ref="B45:F45"/>
    <mergeCell ref="G45:O46"/>
    <mergeCell ref="P45:V45"/>
    <mergeCell ref="W45:X45"/>
    <mergeCell ref="B46:F46"/>
    <mergeCell ref="P46:V46"/>
    <mergeCell ref="W46:X46"/>
    <mergeCell ref="B43:F43"/>
    <mergeCell ref="G43:O44"/>
    <mergeCell ref="P43:V43"/>
    <mergeCell ref="W43:X43"/>
    <mergeCell ref="B44:F44"/>
    <mergeCell ref="P44:V44"/>
    <mergeCell ref="W44:X44"/>
    <mergeCell ref="B48:I48"/>
    <mergeCell ref="K48:O48"/>
    <mergeCell ref="Q48:X48"/>
    <mergeCell ref="B49:F50"/>
    <mergeCell ref="G49:I50"/>
    <mergeCell ref="K49:O49"/>
    <mergeCell ref="Q49:U49"/>
    <mergeCell ref="V49:X49"/>
    <mergeCell ref="K50:L50"/>
    <mergeCell ref="N50:O50"/>
    <mergeCell ref="Q50:U50"/>
    <mergeCell ref="V50:X50"/>
    <mergeCell ref="B51:F52"/>
    <mergeCell ref="G51:I52"/>
    <mergeCell ref="K51:O51"/>
    <mergeCell ref="Q51:U51"/>
    <mergeCell ref="V51:X51"/>
    <mergeCell ref="K52:L52"/>
    <mergeCell ref="N52:O52"/>
    <mergeCell ref="Q52:X52"/>
    <mergeCell ref="B55:F56"/>
    <mergeCell ref="G55:I56"/>
    <mergeCell ref="K55:O55"/>
    <mergeCell ref="Q55:U55"/>
    <mergeCell ref="V55:X55"/>
    <mergeCell ref="K56:L56"/>
    <mergeCell ref="N56:O56"/>
    <mergeCell ref="Q56:X56"/>
    <mergeCell ref="B53:F54"/>
    <mergeCell ref="G53:I54"/>
    <mergeCell ref="K53:O53"/>
    <mergeCell ref="Q53:U54"/>
    <mergeCell ref="V53:X53"/>
    <mergeCell ref="K54:L54"/>
    <mergeCell ref="N54:O54"/>
    <mergeCell ref="V54:X54"/>
    <mergeCell ref="B59:F60"/>
    <mergeCell ref="G59:I60"/>
    <mergeCell ref="K59:O59"/>
    <mergeCell ref="Q59:U59"/>
    <mergeCell ref="V59:X59"/>
    <mergeCell ref="K60:O60"/>
    <mergeCell ref="Q60:X60"/>
    <mergeCell ref="B57:F58"/>
    <mergeCell ref="G57:I58"/>
    <mergeCell ref="K57:O57"/>
    <mergeCell ref="Q57:U58"/>
    <mergeCell ref="V57:X57"/>
    <mergeCell ref="K58:L58"/>
    <mergeCell ref="N58:O58"/>
    <mergeCell ref="V58:X58"/>
    <mergeCell ref="B61:F62"/>
    <mergeCell ref="G61:I62"/>
    <mergeCell ref="Q61:U62"/>
    <mergeCell ref="V61:X61"/>
    <mergeCell ref="V62:X62"/>
    <mergeCell ref="B63:F64"/>
    <mergeCell ref="G63:I64"/>
    <mergeCell ref="K63:O64"/>
    <mergeCell ref="Q63:U63"/>
    <mergeCell ref="V63:X63"/>
    <mergeCell ref="V64:X64"/>
    <mergeCell ref="Q64:U64"/>
    <mergeCell ref="B66:X66"/>
    <mergeCell ref="B67:P67"/>
    <mergeCell ref="Q67:X67"/>
    <mergeCell ref="B68:F68"/>
    <mergeCell ref="G68:I68"/>
    <mergeCell ref="O68:P68"/>
    <mergeCell ref="Q68:X84"/>
    <mergeCell ref="B69:F69"/>
    <mergeCell ref="G69:I69"/>
    <mergeCell ref="O69:P69"/>
    <mergeCell ref="B70:F70"/>
    <mergeCell ref="G70:I70"/>
    <mergeCell ref="O70:P70"/>
    <mergeCell ref="B71:F71"/>
    <mergeCell ref="G71:I71"/>
    <mergeCell ref="O71:P71"/>
    <mergeCell ref="B76:F76"/>
    <mergeCell ref="G76:I76"/>
    <mergeCell ref="O76:P76"/>
    <mergeCell ref="B77:F77"/>
    <mergeCell ref="G77:I77"/>
    <mergeCell ref="O77:P77"/>
    <mergeCell ref="B73:P73"/>
    <mergeCell ref="B74:F74"/>
    <mergeCell ref="G74:I74"/>
    <mergeCell ref="J74:K74"/>
    <mergeCell ref="L74:N74"/>
    <mergeCell ref="B75:F75"/>
    <mergeCell ref="G75:I75"/>
    <mergeCell ref="O75:P75"/>
    <mergeCell ref="B82:F82"/>
    <mergeCell ref="G82:I82"/>
    <mergeCell ref="J82:N82"/>
    <mergeCell ref="O82:P82"/>
    <mergeCell ref="B84:P84"/>
    <mergeCell ref="B85:F85"/>
    <mergeCell ref="G85:I85"/>
    <mergeCell ref="J85:P86"/>
    <mergeCell ref="B78:F78"/>
    <mergeCell ref="G78:I78"/>
    <mergeCell ref="O78:P78"/>
    <mergeCell ref="B80:P80"/>
    <mergeCell ref="B81:F81"/>
    <mergeCell ref="G81:I81"/>
    <mergeCell ref="J81:N81"/>
    <mergeCell ref="O81:P81"/>
    <mergeCell ref="B88:E90"/>
    <mergeCell ref="F88:H90"/>
    <mergeCell ref="I88:L90"/>
    <mergeCell ref="M88:X90"/>
    <mergeCell ref="AA88:AC90"/>
    <mergeCell ref="Q85:U86"/>
    <mergeCell ref="V85:X86"/>
    <mergeCell ref="Z85:Z86"/>
    <mergeCell ref="AA85:AA86"/>
    <mergeCell ref="B86:F86"/>
    <mergeCell ref="G86:I86"/>
  </mergeCells>
  <conditionalFormatting sqref="AC30:AE30">
    <cfRule type="cellIs" dxfId="11" priority="7" operator="lessThan">
      <formula>$AE$12</formula>
    </cfRule>
    <cfRule type="cellIs" dxfId="10" priority="8" operator="greaterThan">
      <formula>$AE$12</formula>
    </cfRule>
  </conditionalFormatting>
  <conditionalFormatting sqref="AC28:AE28">
    <cfRule type="cellIs" dxfId="9" priority="5" operator="lessThan">
      <formula>$AE$12</formula>
    </cfRule>
    <cfRule type="cellIs" dxfId="8" priority="6" operator="greaterThan">
      <formula>$AE$12</formula>
    </cfRule>
  </conditionalFormatting>
  <conditionalFormatting sqref="K63:O64">
    <cfRule type="containsText" dxfId="7" priority="4" operator="containsText" text="This">
      <formula>NOT(ISERROR(SEARCH("This",K63)))</formula>
    </cfRule>
  </conditionalFormatting>
  <conditionalFormatting sqref="M88">
    <cfRule type="expression" dxfId="6" priority="9">
      <formula>$M$88=$AA$93</formula>
    </cfRule>
    <cfRule type="expression" dxfId="5" priority="10">
      <formula>$M$88=$AA$94</formula>
    </cfRule>
    <cfRule type="expression" dxfId="4" priority="11">
      <formula>$M$88=$AA$95</formula>
    </cfRule>
    <cfRule type="expression" dxfId="3" priority="12">
      <formula>$M$88=$AA$96</formula>
    </cfRule>
  </conditionalFormatting>
  <conditionalFormatting sqref="F88:H90">
    <cfRule type="expression" dxfId="2" priority="2">
      <formula>$F$88&lt;0</formula>
    </cfRule>
    <cfRule type="expression" dxfId="1" priority="3">
      <formula>$F$88&gt;0</formula>
    </cfRule>
  </conditionalFormatting>
  <conditionalFormatting sqref="M88:X90">
    <cfRule type="expression" dxfId="0" priority="1">
      <formula>$M$88=$AA$97</formula>
    </cfRule>
  </conditionalFormatting>
  <dataValidations count="24">
    <dataValidation type="list" allowBlank="1" showInputMessage="1" showErrorMessage="1" sqref="O71:P71" xr:uid="{BA13EE34-BEF9-4221-BBC2-A4E287C8CD84}">
      <formula1>$AF$73:$AF$74</formula1>
    </dataValidation>
    <dataValidation type="list" allowBlank="1" showInputMessage="1" showErrorMessage="1" sqref="K60:O60" xr:uid="{AF4EBC88-AC78-46CC-A79D-C8CD07292BA8}">
      <formula1>$AN$1:$AN$2</formula1>
    </dataValidation>
    <dataValidation type="list" allowBlank="1" showInputMessage="1" showErrorMessage="1" promptTitle="City/Town/County" prompt="Select city or county from drop down. If no permits or extra licenses leave blank_x000a__x000a_" sqref="B5:D9" xr:uid="{F2CD6922-25DF-4CCB-934E-9418FD2DCABB}">
      <formula1>$AN$5:$AN$7</formula1>
    </dataValidation>
    <dataValidation type="list" allowBlank="1" showInputMessage="1" showErrorMessage="1" promptTitle="Extra Permits" prompt="Select &quot;yes&quot; If you are required to have extra permits beyond the state level health license and sales tax permits" sqref="E5:E9" xr:uid="{3705ACA3-4BEB-4CBD-943A-94A9EBE93B25}">
      <formula1>$AN$1:$AN$2</formula1>
    </dataValidation>
    <dataValidation type="list" allowBlank="1" showInputMessage="1" showErrorMessage="1" promptTitle="Permit required" prompt="Some areas require permission from land owners. Select &quot;yes&quot; if that is the case and in the next column place a check mark when you have completed this requirement." sqref="Q11:R11" xr:uid="{B0D47778-22E8-4F07-A4B2-36673A1E260D}">
      <formula1>$AN$1:$AN$2</formula1>
    </dataValidation>
    <dataValidation type="list" allowBlank="1" showInputMessage="1" showErrorMessage="1" promptTitle="Display Permission" prompt="Select &quot;Yes&quot; if you are required to display your permission letter when you are in operation. Use this a reminder to get extra official copies. Some areas require the original signed letter and not copy machine versions." sqref="Q12:R12" xr:uid="{FCA31AD1-DCCF-4974-A88A-5805C3FE0E5F}">
      <formula1>$AN$1:$AN$2</formula1>
    </dataValidation>
    <dataValidation type="list" allowBlank="1" showInputMessage="1" showErrorMessage="1" promptTitle="Eat Street LTD" prompt="Select &quot;Yes&quot; if the business or owner require Eat Street or a similar service. In the next column place the cost. In the area below list any requirements that place undo costs or burdens on your operation._x000a_" sqref="J25:K25" xr:uid="{F2A9F764-00ED-44CE-8565-28367EA2FF79}">
      <formula1>$AN$1:$AN$2</formula1>
    </dataValidation>
    <dataValidation type="list" allowBlank="1" showInputMessage="1" showErrorMessage="1" promptTitle="Signage Laws" prompt="Select &quot;yes&quot; if there are laws restricting type or placement of your signs, flags or other advertising." sqref="Q13:R13" xr:uid="{F6756EBF-D69E-4A57-A05B-FE2253909429}">
      <formula1>$AN$1:$AN$2</formula1>
    </dataValidation>
    <dataValidation type="list" allowBlank="1" showInputMessage="1" showErrorMessage="1" promptTitle="Property Owner Sign Rules" prompt="Select &quot;yes&quot; if there are rules restricting type or placement of your signs, flags or other advertising." sqref="Q27:R27" xr:uid="{A7ECCB35-3384-4734-AC29-9089C6B6ADC1}">
      <formula1>$AN$1:$AN$2</formula1>
    </dataValidation>
    <dataValidation type="list" allowBlank="1" showInputMessage="1" showErrorMessage="1" promptTitle="Traffic Light or Corner" prompt="Put &quot;yes&quot; if the spot will be less than 50 feet from a corner" sqref="V30:X30" xr:uid="{51181070-9081-4EDA-9462-546120381BC5}">
      <formula1>$AN$1:$AN$2</formula1>
    </dataValidation>
    <dataValidation type="list" allowBlank="1" showInputMessage="1" showErrorMessage="1" promptTitle="Median" prompt="Put &quot;yes&quot; if a median break allows a safe left hand turn into your site._x000a_" sqref="V31:X31" xr:uid="{5ACC2A8D-C94A-4F2F-827F-32FBC823F460}">
      <formula1>$AN$1:$AN$2</formula1>
    </dataValidation>
    <dataValidation type="list" allowBlank="1" showInputMessage="1" showErrorMessage="1" promptTitle="Direction" prompt="Put &quot;yes&quot; if you will be able to set up in an area affording easy vehicle access" sqref="N31:P31" xr:uid="{F956B7AB-406D-4844-AB0E-1A5426534BE7}">
      <formula1>$AN$1:$AN$2</formula1>
    </dataValidation>
    <dataValidation type="list" allowBlank="1" showInputMessage="1" showErrorMessage="1" promptTitle="Traffic" prompt="Put &quot;yes&quot; if traffic moves in both directions_x000a_" sqref="G31:I31" xr:uid="{52109025-5013-4E7D-86DF-C8CF6C4E2B97}">
      <formula1>$AN$1:$AN$2</formula1>
    </dataValidation>
    <dataValidation type="list" allowBlank="1" showInputMessage="1" showErrorMessage="1" sqref="K50:L50 K58:L58" xr:uid="{C76AD993-9744-481B-A752-BC0CC51668F8}">
      <formula1>$AX$39:$AX$41</formula1>
    </dataValidation>
    <dataValidation type="list" allowBlank="1" showInputMessage="1" showErrorMessage="1" sqref="N50:O50" xr:uid="{E0EB11D4-5EA8-4277-82E4-964CA4518681}">
      <formula1>$AX$42:$AX$46</formula1>
    </dataValidation>
    <dataValidation type="list" allowBlank="1" showInputMessage="1" showErrorMessage="1" sqref="K52:L52" xr:uid="{D4B637AC-C219-47D2-8CCE-C8D3A072D94A}">
      <formula1>$BA$38:$BA$40</formula1>
    </dataValidation>
    <dataValidation type="list" allowBlank="1" showInputMessage="1" showErrorMessage="1" sqref="N52:O52" xr:uid="{7963627D-D00A-49BF-B88B-1DFBE706C194}">
      <formula1>$BA$41:$BA$49</formula1>
    </dataValidation>
    <dataValidation type="list" allowBlank="1" showInputMessage="1" showErrorMessage="1" sqref="N58:O58" xr:uid="{F197CC61-0E8F-47A8-9189-17FCA8915FC3}">
      <formula1>$AX$42:$AX$48</formula1>
    </dataValidation>
    <dataValidation type="list" allowBlank="1" showInputMessage="1" showErrorMessage="1" sqref="K56:L56" xr:uid="{C8796AD5-26D3-4479-BDC4-2B8160C4D9FA}">
      <formula1>$AX$39:$AX$45</formula1>
    </dataValidation>
    <dataValidation type="list" allowBlank="1" showInputMessage="1" showErrorMessage="1" sqref="N56:O56" xr:uid="{E70FFD87-4C9D-4154-B02A-7168A044961B}">
      <formula1>$AX$46:$AX$53</formula1>
    </dataValidation>
    <dataValidation type="list" allowBlank="1" showInputMessage="1" showErrorMessage="1" sqref="K54:L54" xr:uid="{230DAE71-5300-4EC9-9C70-CA00BCF11B5F}">
      <formula1>$AX$48:$AX$68</formula1>
    </dataValidation>
    <dataValidation type="list" allowBlank="1" showInputMessage="1" showErrorMessage="1" sqref="N54:O54" xr:uid="{69FE3FBE-8798-4813-B8D5-69218C535411}">
      <formula1>$AX$69:$AX$89</formula1>
    </dataValidation>
    <dataValidation type="list" allowBlank="1" showInputMessage="1" showErrorMessage="1" promptTitle="Permission Letter" prompt="Select &quot;completed&quot; when letter is in hand and ready to get permits" sqref="S11:T11" xr:uid="{F61DF9A3-D068-49D7-AB6E-FEA3A6FB8B56}">
      <formula1>$AU$15:$AU$16</formula1>
    </dataValidation>
    <dataValidation type="list" allowBlank="1" showInputMessage="1" showErrorMessage="1" sqref="V85 O81:P82 O68:P70" xr:uid="{C279D8C5-BF87-4E0E-BE07-C851BE8F0CEC}">
      <formula1>$AF$73:$AF$75</formula1>
    </dataValidation>
  </dataValidations>
  <pageMargins left="0.25" right="0.25" top="0.75" bottom="0.75" header="0.3" footer="0.3"/>
  <pageSetup orientation="portrait" r:id="rId1"/>
  <headerFooter>
    <oddHeader>&amp;C&amp;"-,Bold"&amp;16Location Analysis</oddHeader>
    <oddFooter>&amp;C©Food Vendors Reality - 2017</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5DC740C-0091-4B54-8B95-1BA46D15A543}">
          <x14:formula1>
            <xm:f>'Employment per state Link'!$A$9:$A$61</xm:f>
          </x14:formula1>
          <xm:sqref>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04C9-24CA-4700-917F-717DF578DE5E}">
  <dimension ref="A1:D63"/>
  <sheetViews>
    <sheetView workbookViewId="0">
      <selection activeCell="F17" sqref="F17"/>
    </sheetView>
  </sheetViews>
  <sheetFormatPr defaultRowHeight="15" x14ac:dyDescent="0.25"/>
  <cols>
    <col min="1" max="1" width="24.140625" bestFit="1" customWidth="1"/>
    <col min="2" max="2" width="28.5703125" customWidth="1"/>
    <col min="3" max="3" width="20.5703125" customWidth="1"/>
    <col min="4" max="4" width="15.42578125" style="59" customWidth="1"/>
  </cols>
  <sheetData>
    <row r="1" spans="1:4" ht="29.25" x14ac:dyDescent="0.25">
      <c r="A1" s="121" t="s">
        <v>195</v>
      </c>
    </row>
    <row r="2" spans="1:4" x14ac:dyDescent="0.25">
      <c r="A2" s="122"/>
    </row>
    <row r="3" spans="1:4" x14ac:dyDescent="0.25">
      <c r="A3" s="124"/>
    </row>
    <row r="4" spans="1:4" x14ac:dyDescent="0.25">
      <c r="A4" s="123"/>
    </row>
    <row r="5" spans="1:4" x14ac:dyDescent="0.25">
      <c r="A5" s="122"/>
    </row>
    <row r="6" spans="1:4" ht="22.5" thickBot="1" x14ac:dyDescent="0.3">
      <c r="A6" s="125" t="s">
        <v>196</v>
      </c>
    </row>
    <row r="7" spans="1:4" x14ac:dyDescent="0.25">
      <c r="A7" s="128"/>
      <c r="B7" s="129" t="s">
        <v>197</v>
      </c>
      <c r="C7" s="129" t="s">
        <v>197</v>
      </c>
    </row>
    <row r="8" spans="1:4" ht="45" x14ac:dyDescent="0.25">
      <c r="A8" s="130" t="s">
        <v>2</v>
      </c>
      <c r="B8" s="126" t="s">
        <v>198</v>
      </c>
      <c r="C8" s="126" t="s">
        <v>199</v>
      </c>
      <c r="D8" s="134" t="s">
        <v>254</v>
      </c>
    </row>
    <row r="9" spans="1:4" x14ac:dyDescent="0.25">
      <c r="A9" s="131" t="s">
        <v>200</v>
      </c>
      <c r="B9" s="127">
        <v>123639</v>
      </c>
      <c r="C9" s="127">
        <v>1932592</v>
      </c>
      <c r="D9" s="59">
        <f>C9/B9</f>
        <v>15.630925517029416</v>
      </c>
    </row>
    <row r="10" spans="1:4" x14ac:dyDescent="0.25">
      <c r="A10" s="131" t="s">
        <v>201</v>
      </c>
      <c r="B10" s="127">
        <v>22259</v>
      </c>
      <c r="C10" s="127">
        <v>310037</v>
      </c>
      <c r="D10" s="59">
        <f t="shared" ref="D10:D61" si="0">C10/B10</f>
        <v>13.92861314524462</v>
      </c>
    </row>
    <row r="11" spans="1:4" x14ac:dyDescent="0.25">
      <c r="A11" s="131" t="s">
        <v>202</v>
      </c>
      <c r="B11" s="127">
        <v>156932</v>
      </c>
      <c r="C11" s="127">
        <v>2760094</v>
      </c>
      <c r="D11" s="59">
        <f t="shared" si="0"/>
        <v>17.587834221191343</v>
      </c>
    </row>
    <row r="12" spans="1:4" x14ac:dyDescent="0.25">
      <c r="A12" s="131" t="s">
        <v>203</v>
      </c>
      <c r="B12" s="127">
        <v>89352</v>
      </c>
      <c r="C12" s="127">
        <v>1205391</v>
      </c>
      <c r="D12" s="59">
        <f t="shared" si="0"/>
        <v>13.490363953800699</v>
      </c>
    </row>
    <row r="13" spans="1:4" x14ac:dyDescent="0.25">
      <c r="A13" s="131" t="s">
        <v>204</v>
      </c>
      <c r="B13" s="127">
        <v>1509877</v>
      </c>
      <c r="C13" s="127">
        <v>16923322</v>
      </c>
      <c r="D13" s="59">
        <f t="shared" si="0"/>
        <v>11.208411016261589</v>
      </c>
    </row>
    <row r="14" spans="1:4" x14ac:dyDescent="0.25">
      <c r="A14" s="131" t="s">
        <v>205</v>
      </c>
      <c r="B14" s="127">
        <v>192580</v>
      </c>
      <c r="C14" s="127">
        <v>2588551</v>
      </c>
      <c r="D14" s="59">
        <f t="shared" si="0"/>
        <v>13.441432132100944</v>
      </c>
    </row>
    <row r="15" spans="1:4" x14ac:dyDescent="0.25">
      <c r="A15" s="131" t="s">
        <v>206</v>
      </c>
      <c r="B15" s="127">
        <v>117657</v>
      </c>
      <c r="C15" s="127">
        <v>1685461</v>
      </c>
      <c r="D15" s="59">
        <f t="shared" si="0"/>
        <v>14.325208019922316</v>
      </c>
    </row>
    <row r="16" spans="1:4" x14ac:dyDescent="0.25">
      <c r="A16" s="131" t="s">
        <v>207</v>
      </c>
      <c r="B16" s="127">
        <v>31500</v>
      </c>
      <c r="C16" s="127">
        <v>441218</v>
      </c>
      <c r="D16" s="59">
        <f t="shared" si="0"/>
        <v>14.006920634920634</v>
      </c>
    </row>
    <row r="17" spans="1:4" x14ac:dyDescent="0.25">
      <c r="A17" s="131" t="s">
        <v>208</v>
      </c>
      <c r="B17" s="127">
        <v>39483</v>
      </c>
      <c r="C17" s="127">
        <v>760872</v>
      </c>
      <c r="D17" s="59">
        <f t="shared" si="0"/>
        <v>19.270876073246715</v>
      </c>
    </row>
    <row r="18" spans="1:4" x14ac:dyDescent="0.25">
      <c r="A18" s="131" t="s">
        <v>209</v>
      </c>
      <c r="B18" s="127">
        <v>673425</v>
      </c>
      <c r="C18" s="127">
        <v>8538860</v>
      </c>
      <c r="D18" s="59">
        <f t="shared" si="0"/>
        <v>12.679749044065783</v>
      </c>
    </row>
    <row r="19" spans="1:4" x14ac:dyDescent="0.25">
      <c r="A19" s="131" t="s">
        <v>210</v>
      </c>
      <c r="B19" s="127">
        <v>305549</v>
      </c>
      <c r="C19" s="127">
        <v>4349343</v>
      </c>
      <c r="D19" s="59">
        <f t="shared" si="0"/>
        <v>14.234518849677139</v>
      </c>
    </row>
    <row r="20" spans="1:4" x14ac:dyDescent="0.25">
      <c r="A20" s="131" t="s">
        <v>211</v>
      </c>
      <c r="B20" s="127">
        <v>40652</v>
      </c>
      <c r="C20" s="127">
        <v>658346</v>
      </c>
      <c r="D20" s="59">
        <f t="shared" si="0"/>
        <v>16.194676768670668</v>
      </c>
    </row>
    <row r="21" spans="1:4" x14ac:dyDescent="0.25">
      <c r="A21" s="131" t="s">
        <v>212</v>
      </c>
      <c r="B21" s="127">
        <v>59687</v>
      </c>
      <c r="C21" s="127">
        <v>691636</v>
      </c>
      <c r="D21" s="59">
        <f t="shared" si="0"/>
        <v>11.587715918039104</v>
      </c>
    </row>
    <row r="22" spans="1:4" x14ac:dyDescent="0.25">
      <c r="A22" s="131" t="s">
        <v>213</v>
      </c>
      <c r="B22" s="127">
        <v>404322</v>
      </c>
      <c r="C22" s="127">
        <v>5947623</v>
      </c>
      <c r="D22" s="59">
        <f t="shared" si="0"/>
        <v>14.71011471055248</v>
      </c>
    </row>
    <row r="23" spans="1:4" x14ac:dyDescent="0.25">
      <c r="A23" s="131" t="s">
        <v>214</v>
      </c>
      <c r="B23" s="127">
        <v>162657</v>
      </c>
      <c r="C23" s="127">
        <v>3021695</v>
      </c>
      <c r="D23" s="59">
        <f t="shared" si="0"/>
        <v>18.577097819337624</v>
      </c>
    </row>
    <row r="24" spans="1:4" x14ac:dyDescent="0.25">
      <c r="A24" s="131" t="s">
        <v>215</v>
      </c>
      <c r="B24" s="127">
        <v>101748</v>
      </c>
      <c r="C24" s="127">
        <v>1542043</v>
      </c>
      <c r="D24" s="59">
        <f t="shared" si="0"/>
        <v>15.155511656248772</v>
      </c>
    </row>
    <row r="25" spans="1:4" x14ac:dyDescent="0.25">
      <c r="A25" s="131" t="s">
        <v>216</v>
      </c>
      <c r="B25" s="127">
        <v>90782</v>
      </c>
      <c r="C25" s="127">
        <v>1384510</v>
      </c>
      <c r="D25" s="59">
        <f t="shared" si="0"/>
        <v>15.250930801260163</v>
      </c>
    </row>
    <row r="26" spans="1:4" x14ac:dyDescent="0.25">
      <c r="A26" s="131" t="s">
        <v>217</v>
      </c>
      <c r="B26" s="127">
        <v>123783</v>
      </c>
      <c r="C26" s="127">
        <v>1894180</v>
      </c>
      <c r="D26" s="59">
        <f t="shared" si="0"/>
        <v>15.302424403997318</v>
      </c>
    </row>
    <row r="27" spans="1:4" x14ac:dyDescent="0.25">
      <c r="A27" s="131" t="s">
        <v>218</v>
      </c>
      <c r="B27" s="127">
        <v>129651</v>
      </c>
      <c r="C27" s="127">
        <v>1907369</v>
      </c>
      <c r="D27" s="59">
        <f t="shared" si="0"/>
        <v>14.711564122143292</v>
      </c>
    </row>
    <row r="28" spans="1:4" x14ac:dyDescent="0.25">
      <c r="A28" s="131" t="s">
        <v>219</v>
      </c>
      <c r="B28" s="127">
        <v>54089</v>
      </c>
      <c r="C28" s="127">
        <v>602614</v>
      </c>
      <c r="D28" s="59">
        <f t="shared" si="0"/>
        <v>11.141156242489231</v>
      </c>
    </row>
    <row r="29" spans="1:4" x14ac:dyDescent="0.25">
      <c r="A29" s="131" t="s">
        <v>220</v>
      </c>
      <c r="B29" s="127">
        <v>170528</v>
      </c>
      <c r="C29" s="127">
        <v>2666712</v>
      </c>
      <c r="D29" s="59">
        <f t="shared" si="0"/>
        <v>15.637971476824919</v>
      </c>
    </row>
    <row r="30" spans="1:4" x14ac:dyDescent="0.25">
      <c r="A30" s="131" t="s">
        <v>221</v>
      </c>
      <c r="B30" s="127">
        <v>249233</v>
      </c>
      <c r="C30" s="127">
        <v>3530415</v>
      </c>
      <c r="D30" s="59">
        <f t="shared" si="0"/>
        <v>14.165118583815145</v>
      </c>
    </row>
    <row r="31" spans="1:4" x14ac:dyDescent="0.25">
      <c r="A31" s="131" t="s">
        <v>222</v>
      </c>
      <c r="B31" s="127">
        <v>242029</v>
      </c>
      <c r="C31" s="127">
        <v>4282950</v>
      </c>
      <c r="D31" s="59">
        <f t="shared" si="0"/>
        <v>17.696019898441921</v>
      </c>
    </row>
    <row r="32" spans="1:4" x14ac:dyDescent="0.25">
      <c r="A32" s="131" t="s">
        <v>223</v>
      </c>
      <c r="B32" s="127">
        <v>164211</v>
      </c>
      <c r="C32" s="127">
        <v>2839728</v>
      </c>
      <c r="D32" s="59">
        <f t="shared" si="0"/>
        <v>17.293165500484132</v>
      </c>
    </row>
    <row r="33" spans="1:4" x14ac:dyDescent="0.25">
      <c r="A33" s="131" t="s">
        <v>224</v>
      </c>
      <c r="B33" s="127">
        <v>74403</v>
      </c>
      <c r="C33" s="127">
        <v>1133986</v>
      </c>
      <c r="D33" s="59">
        <f t="shared" si="0"/>
        <v>15.241132750023521</v>
      </c>
    </row>
    <row r="34" spans="1:4" x14ac:dyDescent="0.25">
      <c r="A34" s="131" t="s">
        <v>225</v>
      </c>
      <c r="B34" s="127">
        <v>196443</v>
      </c>
      <c r="C34" s="127">
        <v>2783192</v>
      </c>
      <c r="D34" s="59">
        <f t="shared" si="0"/>
        <v>14.167936755191073</v>
      </c>
    </row>
    <row r="35" spans="1:4" x14ac:dyDescent="0.25">
      <c r="A35" s="131" t="s">
        <v>226</v>
      </c>
      <c r="B35" s="127">
        <v>46638</v>
      </c>
      <c r="C35" s="127">
        <v>456518</v>
      </c>
      <c r="D35" s="59">
        <f t="shared" si="0"/>
        <v>9.7885415326557741</v>
      </c>
    </row>
    <row r="36" spans="1:4" x14ac:dyDescent="0.25">
      <c r="A36" s="131" t="s">
        <v>227</v>
      </c>
      <c r="B36" s="127">
        <v>74163</v>
      </c>
      <c r="C36" s="127">
        <v>972400</v>
      </c>
      <c r="D36" s="59">
        <f t="shared" si="0"/>
        <v>13.111659452826881</v>
      </c>
    </row>
    <row r="37" spans="1:4" x14ac:dyDescent="0.25">
      <c r="A37" s="131" t="s">
        <v>228</v>
      </c>
      <c r="B37" s="127">
        <v>82725</v>
      </c>
      <c r="C37" s="127">
        <v>1307813</v>
      </c>
      <c r="D37" s="59">
        <f t="shared" si="0"/>
        <v>15.809162889090359</v>
      </c>
    </row>
    <row r="38" spans="1:4" x14ac:dyDescent="0.25">
      <c r="A38" s="131" t="s">
        <v>229</v>
      </c>
      <c r="B38" s="127">
        <v>52310</v>
      </c>
      <c r="C38" s="127">
        <v>656902</v>
      </c>
      <c r="D38" s="59">
        <f t="shared" si="0"/>
        <v>12.55786656471038</v>
      </c>
    </row>
    <row r="39" spans="1:4" x14ac:dyDescent="0.25">
      <c r="A39" s="131" t="s">
        <v>230</v>
      </c>
      <c r="B39" s="127">
        <v>271603</v>
      </c>
      <c r="C39" s="127">
        <v>4042102</v>
      </c>
      <c r="D39" s="59">
        <f t="shared" si="0"/>
        <v>14.882390842516466</v>
      </c>
    </row>
    <row r="40" spans="1:4" x14ac:dyDescent="0.25">
      <c r="A40" s="131" t="s">
        <v>231</v>
      </c>
      <c r="B40" s="127">
        <v>58326</v>
      </c>
      <c r="C40" s="127">
        <v>811360</v>
      </c>
      <c r="D40" s="59">
        <f t="shared" si="0"/>
        <v>13.910777354867468</v>
      </c>
    </row>
    <row r="41" spans="1:4" x14ac:dyDescent="0.25">
      <c r="A41" s="131" t="s">
        <v>232</v>
      </c>
      <c r="B41" s="127">
        <v>647214</v>
      </c>
      <c r="C41" s="127">
        <v>9332500</v>
      </c>
      <c r="D41" s="59">
        <f t="shared" si="0"/>
        <v>14.419496488024054</v>
      </c>
    </row>
    <row r="42" spans="1:4" x14ac:dyDescent="0.25">
      <c r="A42" s="131" t="s">
        <v>233</v>
      </c>
      <c r="B42" s="127">
        <v>269944</v>
      </c>
      <c r="C42" s="127">
        <v>4326302</v>
      </c>
      <c r="D42" s="59">
        <f t="shared" si="0"/>
        <v>16.026664789734166</v>
      </c>
    </row>
    <row r="43" spans="1:4" x14ac:dyDescent="0.25">
      <c r="A43" s="131" t="s">
        <v>234</v>
      </c>
      <c r="B43" s="127">
        <v>32169</v>
      </c>
      <c r="C43" s="127">
        <v>414376</v>
      </c>
      <c r="D43" s="59">
        <f t="shared" si="0"/>
        <v>12.881221051322703</v>
      </c>
    </row>
    <row r="44" spans="1:4" x14ac:dyDescent="0.25">
      <c r="A44" s="131" t="s">
        <v>235</v>
      </c>
      <c r="B44" s="127">
        <v>293977</v>
      </c>
      <c r="C44" s="127">
        <v>5365648</v>
      </c>
      <c r="D44" s="59">
        <f t="shared" si="0"/>
        <v>18.251931273535003</v>
      </c>
    </row>
    <row r="45" spans="1:4" x14ac:dyDescent="0.25">
      <c r="A45" s="131" t="s">
        <v>236</v>
      </c>
      <c r="B45" s="127">
        <v>109700</v>
      </c>
      <c r="C45" s="127">
        <v>1587656</v>
      </c>
      <c r="D45" s="59">
        <f t="shared" si="0"/>
        <v>14.47270738377393</v>
      </c>
    </row>
    <row r="46" spans="1:4" x14ac:dyDescent="0.25">
      <c r="A46" s="131" t="s">
        <v>237</v>
      </c>
      <c r="B46" s="127">
        <v>149156</v>
      </c>
      <c r="C46" s="127">
        <v>1860691</v>
      </c>
      <c r="D46" s="59">
        <f t="shared" si="0"/>
        <v>12.474798197859959</v>
      </c>
    </row>
    <row r="47" spans="1:4" x14ac:dyDescent="0.25">
      <c r="A47" s="131" t="s">
        <v>238</v>
      </c>
      <c r="B47" s="127">
        <v>356862</v>
      </c>
      <c r="C47" s="127">
        <v>5799759</v>
      </c>
      <c r="D47" s="59">
        <f t="shared" si="0"/>
        <v>16.252105856045194</v>
      </c>
    </row>
    <row r="48" spans="1:4" x14ac:dyDescent="0.25">
      <c r="A48" s="131" t="s">
        <v>239</v>
      </c>
      <c r="B48" s="127">
        <v>37120</v>
      </c>
      <c r="C48" s="127">
        <v>478282</v>
      </c>
      <c r="D48" s="59">
        <f t="shared" si="0"/>
        <v>12.884752155172414</v>
      </c>
    </row>
    <row r="49" spans="1:4" x14ac:dyDescent="0.25">
      <c r="A49" s="131" t="s">
        <v>240</v>
      </c>
      <c r="B49" s="127">
        <v>126688</v>
      </c>
      <c r="C49" s="127">
        <v>2024316</v>
      </c>
      <c r="D49" s="59">
        <f t="shared" si="0"/>
        <v>15.978750947208891</v>
      </c>
    </row>
    <row r="50" spans="1:4" x14ac:dyDescent="0.25">
      <c r="A50" s="131" t="s">
        <v>241</v>
      </c>
      <c r="B50" s="127">
        <v>33220</v>
      </c>
      <c r="C50" s="127">
        <v>419859</v>
      </c>
      <c r="D50" s="59">
        <f t="shared" si="0"/>
        <v>12.638741721854304</v>
      </c>
    </row>
    <row r="51" spans="1:4" x14ac:dyDescent="0.25">
      <c r="A51" s="131" t="s">
        <v>242</v>
      </c>
      <c r="B51" s="127">
        <v>155512</v>
      </c>
      <c r="C51" s="127">
        <v>2947533</v>
      </c>
      <c r="D51" s="59">
        <f t="shared" si="0"/>
        <v>18.953733473944133</v>
      </c>
    </row>
    <row r="52" spans="1:4" x14ac:dyDescent="0.25">
      <c r="A52" s="131" t="s">
        <v>243</v>
      </c>
      <c r="B52" s="127">
        <v>662493</v>
      </c>
      <c r="C52" s="127">
        <v>11974685</v>
      </c>
      <c r="D52" s="59">
        <f t="shared" si="0"/>
        <v>18.075187209525232</v>
      </c>
    </row>
    <row r="53" spans="1:4" x14ac:dyDescent="0.25">
      <c r="A53" s="131" t="s">
        <v>244</v>
      </c>
      <c r="B53" s="127">
        <v>98351</v>
      </c>
      <c r="C53" s="127">
        <v>1415141</v>
      </c>
      <c r="D53" s="59">
        <f t="shared" si="0"/>
        <v>14.388679322020112</v>
      </c>
    </row>
    <row r="54" spans="1:4" x14ac:dyDescent="0.25">
      <c r="A54" s="131" t="s">
        <v>245</v>
      </c>
      <c r="B54" s="127">
        <v>25297</v>
      </c>
      <c r="C54" s="127">
        <v>312575</v>
      </c>
      <c r="D54" s="59">
        <f t="shared" si="0"/>
        <v>12.356208246037079</v>
      </c>
    </row>
    <row r="55" spans="1:4" x14ac:dyDescent="0.25">
      <c r="A55" s="131" t="s">
        <v>246</v>
      </c>
      <c r="B55" s="127">
        <v>270208</v>
      </c>
      <c r="C55" s="127">
        <v>3831556</v>
      </c>
      <c r="D55" s="59">
        <f t="shared" si="0"/>
        <v>14.180024277593558</v>
      </c>
    </row>
    <row r="56" spans="1:4" x14ac:dyDescent="0.25">
      <c r="A56" s="131" t="s">
        <v>247</v>
      </c>
      <c r="B56" s="127">
        <v>240213</v>
      </c>
      <c r="C56" s="127">
        <v>3227886</v>
      </c>
      <c r="D56" s="59">
        <f t="shared" si="0"/>
        <v>13.43759913077144</v>
      </c>
    </row>
    <row r="57" spans="1:4" x14ac:dyDescent="0.25">
      <c r="A57" s="131" t="s">
        <v>248</v>
      </c>
      <c r="B57" s="127">
        <v>50745</v>
      </c>
      <c r="C57" s="127">
        <v>693116</v>
      </c>
      <c r="D57" s="59">
        <f t="shared" si="0"/>
        <v>13.658803823036752</v>
      </c>
    </row>
    <row r="58" spans="1:4" x14ac:dyDescent="0.25">
      <c r="A58" s="131" t="s">
        <v>249</v>
      </c>
      <c r="B58" s="127">
        <v>172680</v>
      </c>
      <c r="C58" s="127">
        <v>2842416</v>
      </c>
      <c r="D58" s="59">
        <f t="shared" si="0"/>
        <v>16.460597637248089</v>
      </c>
    </row>
    <row r="59" spans="1:4" x14ac:dyDescent="0.25">
      <c r="A59" s="131" t="s">
        <v>250</v>
      </c>
      <c r="B59" s="127">
        <v>26086</v>
      </c>
      <c r="C59" s="127">
        <v>265778</v>
      </c>
      <c r="D59" s="59">
        <f t="shared" si="0"/>
        <v>10.188530246109025</v>
      </c>
    </row>
    <row r="60" spans="1:4" x14ac:dyDescent="0.25">
      <c r="A60" s="131" t="s">
        <v>251</v>
      </c>
      <c r="B60" s="127">
        <v>45703</v>
      </c>
      <c r="C60" s="127">
        <v>928228</v>
      </c>
      <c r="D60" s="59">
        <f t="shared" si="0"/>
        <v>20.310001531628121</v>
      </c>
    </row>
    <row r="61" spans="1:4" ht="15.75" thickBot="1" x14ac:dyDescent="0.3">
      <c r="A61" s="132" t="s">
        <v>252</v>
      </c>
      <c r="B61" s="133">
        <v>3391</v>
      </c>
      <c r="C61" s="133">
        <v>38472</v>
      </c>
      <c r="D61" s="59">
        <f t="shared" si="0"/>
        <v>11.345325862577411</v>
      </c>
    </row>
    <row r="62" spans="1:4" x14ac:dyDescent="0.25">
      <c r="A62" s="123" t="s">
        <v>253</v>
      </c>
      <c r="D62" s="59">
        <f>AVERAGE(D9:D61)</f>
        <v>14.64780470333339</v>
      </c>
    </row>
    <row r="63" spans="1:4" x14ac:dyDescent="0.25">
      <c r="A63" s="120"/>
    </row>
  </sheetData>
  <hyperlinks>
    <hyperlink ref="B7" r:id="rId1" display="https://beta.bls.gov/maps/cew/US?period=2016-Q4&amp;industry=10&amp;geo_id=US000&amp;chartData=1&amp;distribution=Quantiles&amp;pos_color=blue&amp;neg_color=orange&amp;showHideChart=show&amp;ownerType=0" xr:uid="{7B8C0320-81D7-43BE-88CE-95DA55D446F6}"/>
    <hyperlink ref="C7" r:id="rId2" display="https://beta.bls.gov/maps/cew/US?period=2016-Q4&amp;industry=10&amp;geo_id=US000&amp;chartData=2&amp;distribution=Quantiles&amp;pos_color=blue&amp;neg_color=orange&amp;showHideChart=show&amp;ownerType=0" xr:uid="{DFCCED26-AE98-48B1-B141-4A68F57D8ABD}"/>
    <hyperlink ref="B8" r:id="rId3" location="TB_inline?height=325&amp;width=325&amp;inlineId=inlinehelp-col-establishments" display="https://beta.bls.gov/ - TB_inline?height=325&amp;width=325&amp;inlineId=inlinehelp-col-establishments" xr:uid="{765CE167-D5C9-4C8D-A250-85C7CD7F357F}"/>
    <hyperlink ref="C8" r:id="rId4" location="TB_inline?height=325&amp;width=325&amp;inlineId=inlinehelp-col-employment" display="https://beta.bls.gov/ - TB_inline?height=325&amp;width=325&amp;inlineId=inlinehelp-col-employment" xr:uid="{E60BB1E6-3898-4417-B03E-927CC3B2FB34}"/>
    <hyperlink ref="A9" r:id="rId5" tooltip="Alabama" display="https://beta.bls.gov/maps/cew/AL?period=2016-Q4&amp;industry=10&amp;geo_id=01000&amp;chartData=3&amp;distribution=Quantiles&amp;pos_color=blue&amp;neg_color=orange&amp;showHideChart=show&amp;ownerType=0" xr:uid="{58819EA2-A9B8-49FD-BAC2-EF8AD58EE120}"/>
    <hyperlink ref="B9" r:id="rId6" tooltip="123639" display="http://data.bls.gov/pdq/SurveyOutputServlet?data_tool=latest_numbers&amp;series_id=ENU0100020010" xr:uid="{C2B9D863-CBBA-4D61-B863-1B71BC00DF5B}"/>
    <hyperlink ref="C9" r:id="rId7" tooltip="1932592" display="http://data.bls.gov/pdq/SurveyOutputServlet?data_tool=latest_numbers&amp;series_id=ENU0100010010" xr:uid="{CD5D2327-6202-4A8B-9330-766AED13452C}"/>
    <hyperlink ref="A10" r:id="rId8" tooltip="Alaska" display="https://beta.bls.gov/maps/cew/AK?period=2016-Q4&amp;industry=10&amp;geo_id=02000&amp;chartData=3&amp;distribution=Quantiles&amp;pos_color=blue&amp;neg_color=orange&amp;showHideChart=show&amp;ownerType=0" xr:uid="{8945DE8F-EFDB-4546-8512-93A800913663}"/>
    <hyperlink ref="B10" r:id="rId9" tooltip="22259" display="http://data.bls.gov/pdq/SurveyOutputServlet?data_tool=latest_numbers&amp;series_id=ENU0200020010" xr:uid="{4B17F863-7033-4474-A6E6-53151F8DA1AA}"/>
    <hyperlink ref="C10" r:id="rId10" tooltip="310037" display="http://data.bls.gov/pdq/SurveyOutputServlet?data_tool=latest_numbers&amp;series_id=ENU0200010010" xr:uid="{424A7C7A-58A3-4BE2-A845-8F1FBAB27BF4}"/>
    <hyperlink ref="A11" r:id="rId11" tooltip="Arizona" display="https://beta.bls.gov/maps/cew/AZ?period=2016-Q4&amp;industry=10&amp;geo_id=04000&amp;chartData=3&amp;distribution=Quantiles&amp;pos_color=blue&amp;neg_color=orange&amp;showHideChart=show&amp;ownerType=0" xr:uid="{A8CCCF12-B471-4CFC-804D-8043F4DF00D7}"/>
    <hyperlink ref="B11" r:id="rId12" tooltip="156932" display="http://data.bls.gov/pdq/SurveyOutputServlet?data_tool=latest_numbers&amp;series_id=ENU0400020010" xr:uid="{3C86E938-4C29-4499-AA80-4D6ED2AD4481}"/>
    <hyperlink ref="C11" r:id="rId13" tooltip="2760094" display="http://data.bls.gov/pdq/SurveyOutputServlet?data_tool=latest_numbers&amp;series_id=ENU0400010010" xr:uid="{BD439A5A-F4F0-4691-ABCB-9B15BC5B3604}"/>
    <hyperlink ref="A12" r:id="rId14" tooltip="Arkansas" display="https://beta.bls.gov/maps/cew/AR?period=2016-Q4&amp;industry=10&amp;geo_id=05000&amp;chartData=3&amp;distribution=Quantiles&amp;pos_color=blue&amp;neg_color=orange&amp;showHideChart=show&amp;ownerType=0" xr:uid="{9002841D-2B9F-4F87-8E8A-939F29450803}"/>
    <hyperlink ref="B12" r:id="rId15" tooltip="89352" display="http://data.bls.gov/pdq/SurveyOutputServlet?data_tool=latest_numbers&amp;series_id=ENU0500020010" xr:uid="{DBD4F7E1-AC8E-45B1-B5AE-596BE32718C8}"/>
    <hyperlink ref="C12" r:id="rId16" tooltip="1205391" display="http://data.bls.gov/pdq/SurveyOutputServlet?data_tool=latest_numbers&amp;series_id=ENU0500010010" xr:uid="{8EB90626-7581-4EDF-AADD-9BE8BE80AF28}"/>
    <hyperlink ref="A13" r:id="rId17" tooltip="California" display="https://beta.bls.gov/maps/cew/CA?period=2016-Q4&amp;industry=10&amp;geo_id=06000&amp;chartData=3&amp;distribution=Quantiles&amp;pos_color=blue&amp;neg_color=orange&amp;showHideChart=show&amp;ownerType=0" xr:uid="{9EDA5143-A164-4DD5-815A-4C7E51E5BA0F}"/>
    <hyperlink ref="B13" r:id="rId18" tooltip="1509877" display="http://data.bls.gov/pdq/SurveyOutputServlet?data_tool=latest_numbers&amp;series_id=ENU0600020010" xr:uid="{F4EF1372-6E8E-4659-AD49-FBAA01877C99}"/>
    <hyperlink ref="C13" r:id="rId19" tooltip="16923322" display="http://data.bls.gov/pdq/SurveyOutputServlet?data_tool=latest_numbers&amp;series_id=ENU0600010010" xr:uid="{0F88A5E6-3ADC-479F-B653-0A8F4DB72211}"/>
    <hyperlink ref="A14" r:id="rId20" tooltip="Colorado" display="https://beta.bls.gov/maps/cew/CO?period=2016-Q4&amp;industry=10&amp;geo_id=08000&amp;chartData=3&amp;distribution=Quantiles&amp;pos_color=blue&amp;neg_color=orange&amp;showHideChart=show&amp;ownerType=0" xr:uid="{F887D614-62A7-4245-97B2-57CF2E64C57A}"/>
    <hyperlink ref="B14" r:id="rId21" tooltip="192580" display="http://data.bls.gov/pdq/SurveyOutputServlet?data_tool=latest_numbers&amp;series_id=ENU0800020010" xr:uid="{882E46C4-91C8-4481-9A61-078B01BED81E}"/>
    <hyperlink ref="C14" r:id="rId22" tooltip="2588551" display="http://data.bls.gov/pdq/SurveyOutputServlet?data_tool=latest_numbers&amp;series_id=ENU0800010010" xr:uid="{3481A868-D7E3-4293-BBE4-57C9DB14162C}"/>
    <hyperlink ref="A15" r:id="rId23" tooltip="Connecticut" display="https://beta.bls.gov/maps/cew/CT?period=2016-Q4&amp;industry=10&amp;geo_id=09000&amp;chartData=3&amp;distribution=Quantiles&amp;pos_color=blue&amp;neg_color=orange&amp;showHideChart=show&amp;ownerType=0" xr:uid="{6F321862-0A14-4C46-8555-3A04B0665DFF}"/>
    <hyperlink ref="B15" r:id="rId24" tooltip="117657" display="http://data.bls.gov/pdq/SurveyOutputServlet?data_tool=latest_numbers&amp;series_id=ENU0900020010" xr:uid="{CF4DAFD4-3652-4CEA-BCBC-66F1987D703B}"/>
    <hyperlink ref="C15" r:id="rId25" tooltip="1685461" display="http://data.bls.gov/pdq/SurveyOutputServlet?data_tool=latest_numbers&amp;series_id=ENU0900010010" xr:uid="{04D08344-0A92-4078-AAAC-3636D9D16085}"/>
    <hyperlink ref="A16" r:id="rId26" tooltip="Delaware" display="https://beta.bls.gov/maps/cew/DE?period=2016-Q4&amp;industry=10&amp;geo_id=10000&amp;chartData=3&amp;distribution=Quantiles&amp;pos_color=blue&amp;neg_color=orange&amp;showHideChart=show&amp;ownerType=0" xr:uid="{3F5DC7A0-7E95-42DD-8B4C-2A2D95A00052}"/>
    <hyperlink ref="B16" r:id="rId27" tooltip="31500" display="http://data.bls.gov/pdq/SurveyOutputServlet?data_tool=latest_numbers&amp;series_id=ENU1000020010" xr:uid="{4B332ACC-7F08-41AD-A6DC-0DA0DC2523A7}"/>
    <hyperlink ref="C16" r:id="rId28" tooltip="441218" display="http://data.bls.gov/pdq/SurveyOutputServlet?data_tool=latest_numbers&amp;series_id=ENU1000010010" xr:uid="{1394EEF2-CD37-4CF8-97CB-D3DB63B8DCA8}"/>
    <hyperlink ref="A17" r:id="rId29" tooltip="District Of Columbia" display="https://beta.bls.gov/maps/cew/DC?period=2016-Q4&amp;industry=10&amp;geo_id=11000&amp;chartData=3&amp;distribution=Quantiles&amp;pos_color=blue&amp;neg_color=orange&amp;showHideChart=show&amp;ownerType=0" xr:uid="{B57CA066-F877-49C0-B00F-BEAD759C35E7}"/>
    <hyperlink ref="B17" r:id="rId30" tooltip="39483" display="http://data.bls.gov/pdq/SurveyOutputServlet?data_tool=latest_numbers&amp;series_id=ENU1100020010" xr:uid="{5FDA417B-BF19-4E13-ACB1-6DAAF081D852}"/>
    <hyperlink ref="C17" r:id="rId31" tooltip="760872" display="http://data.bls.gov/pdq/SurveyOutputServlet?data_tool=latest_numbers&amp;series_id=ENU1100010010" xr:uid="{B86905BC-0BAA-47F4-BBDB-6D5F6F9C3D74}"/>
    <hyperlink ref="A18" r:id="rId32" tooltip="Florida" display="https://beta.bls.gov/maps/cew/FL?period=2016-Q4&amp;industry=10&amp;geo_id=12000&amp;chartData=3&amp;distribution=Quantiles&amp;pos_color=blue&amp;neg_color=orange&amp;showHideChart=show&amp;ownerType=0" xr:uid="{2B55B72D-0E2E-4DC1-90F4-0C653F1C3BEF}"/>
    <hyperlink ref="B18" r:id="rId33" tooltip="673425" display="http://data.bls.gov/pdq/SurveyOutputServlet?data_tool=latest_numbers&amp;series_id=ENU1200020010" xr:uid="{0850FB83-A673-4BD6-9AC4-C81B317E4CD6}"/>
    <hyperlink ref="C18" r:id="rId34" tooltip="8538860" display="http://data.bls.gov/pdq/SurveyOutputServlet?data_tool=latest_numbers&amp;series_id=ENU1200010010" xr:uid="{1C5EF08D-7E2C-4203-AD89-A41F47D06197}"/>
    <hyperlink ref="A19" r:id="rId35" tooltip="Georgia" display="https://beta.bls.gov/maps/cew/GA?period=2016-Q4&amp;industry=10&amp;geo_id=13000&amp;chartData=3&amp;distribution=Quantiles&amp;pos_color=blue&amp;neg_color=orange&amp;showHideChart=show&amp;ownerType=0" xr:uid="{6041880E-CDA5-4B13-B5E8-8B3EC4F4964A}"/>
    <hyperlink ref="B19" r:id="rId36" tooltip="305549" display="http://data.bls.gov/pdq/SurveyOutputServlet?data_tool=latest_numbers&amp;series_id=ENU1300020010" xr:uid="{363C83FC-4361-446A-AEEE-9D990FFD31B0}"/>
    <hyperlink ref="C19" r:id="rId37" tooltip="4349343" display="http://data.bls.gov/pdq/SurveyOutputServlet?data_tool=latest_numbers&amp;series_id=ENU1300010010" xr:uid="{37D8B0B2-FA4E-413B-9BA2-26884E9A0208}"/>
    <hyperlink ref="A20" r:id="rId38" tooltip="Hawaii" display="https://beta.bls.gov/maps/cew/HI?period=2016-Q4&amp;industry=10&amp;geo_id=15000&amp;chartData=3&amp;distribution=Quantiles&amp;pos_color=blue&amp;neg_color=orange&amp;showHideChart=show&amp;ownerType=0" xr:uid="{F405DD44-9199-48EC-ACDD-88392FCF8131}"/>
    <hyperlink ref="B20" r:id="rId39" tooltip="40652" display="http://data.bls.gov/pdq/SurveyOutputServlet?data_tool=latest_numbers&amp;series_id=ENU1500020010" xr:uid="{466D9AFA-5246-4258-87B3-AAB41D41D556}"/>
    <hyperlink ref="C20" r:id="rId40" tooltip="658346" display="http://data.bls.gov/pdq/SurveyOutputServlet?data_tool=latest_numbers&amp;series_id=ENU1500010010" xr:uid="{DEAADF72-C030-4FD2-969D-714BE9A4F60D}"/>
    <hyperlink ref="A21" r:id="rId41" tooltip="Idaho" display="https://beta.bls.gov/maps/cew/ID?period=2016-Q4&amp;industry=10&amp;geo_id=16000&amp;chartData=3&amp;distribution=Quantiles&amp;pos_color=blue&amp;neg_color=orange&amp;showHideChart=show&amp;ownerType=0" xr:uid="{A2E93A08-9846-42C8-A4B5-088C943E5C69}"/>
    <hyperlink ref="B21" r:id="rId42" tooltip="59687" display="http://data.bls.gov/pdq/SurveyOutputServlet?data_tool=latest_numbers&amp;series_id=ENU1600020010" xr:uid="{AC5C677E-1C19-4F73-8516-345FC17E9F05}"/>
    <hyperlink ref="C21" r:id="rId43" tooltip="691636" display="http://data.bls.gov/pdq/SurveyOutputServlet?data_tool=latest_numbers&amp;series_id=ENU1600010010" xr:uid="{9708FAB3-F4EA-48D1-AFCB-F0F831B18E3D}"/>
    <hyperlink ref="A22" r:id="rId44" tooltip="Illinois" display="https://beta.bls.gov/maps/cew/IL?period=2016-Q4&amp;industry=10&amp;geo_id=17000&amp;chartData=3&amp;distribution=Quantiles&amp;pos_color=blue&amp;neg_color=orange&amp;showHideChart=show&amp;ownerType=0" xr:uid="{134AAA82-6210-49EF-908C-8696E0538340}"/>
    <hyperlink ref="B22" r:id="rId45" tooltip="404322" display="http://data.bls.gov/pdq/SurveyOutputServlet?data_tool=latest_numbers&amp;series_id=ENU1700020010" xr:uid="{806B88E6-8468-4357-ACC4-B07F35285D5D}"/>
    <hyperlink ref="C22" r:id="rId46" tooltip="5947623" display="http://data.bls.gov/pdq/SurveyOutputServlet?data_tool=latest_numbers&amp;series_id=ENU1700010010" xr:uid="{08F1D1AD-91BE-4752-B38F-CC13498CEF9B}"/>
    <hyperlink ref="A23" r:id="rId47" tooltip="Indiana" display="https://beta.bls.gov/maps/cew/IN?period=2016-Q4&amp;industry=10&amp;geo_id=18000&amp;chartData=3&amp;distribution=Quantiles&amp;pos_color=blue&amp;neg_color=orange&amp;showHideChart=show&amp;ownerType=0" xr:uid="{9E9B2663-78E7-426D-BA92-BF1374632914}"/>
    <hyperlink ref="B23" r:id="rId48" tooltip="162657" display="http://data.bls.gov/pdq/SurveyOutputServlet?data_tool=latest_numbers&amp;series_id=ENU1800020010" xr:uid="{71CEFDFF-0BB5-4B7B-9F40-857A42C31AD6}"/>
    <hyperlink ref="C23" r:id="rId49" tooltip="3021695" display="http://data.bls.gov/pdq/SurveyOutputServlet?data_tool=latest_numbers&amp;series_id=ENU1800010010" xr:uid="{5E0ECE6F-EB0D-4A65-9DF9-DEF9CC77270B}"/>
    <hyperlink ref="A24" r:id="rId50" tooltip="Iowa" display="https://beta.bls.gov/maps/cew/IA?period=2016-Q4&amp;industry=10&amp;geo_id=19000&amp;chartData=3&amp;distribution=Quantiles&amp;pos_color=blue&amp;neg_color=orange&amp;showHideChart=show&amp;ownerType=0" xr:uid="{23513E15-7C77-4219-AF35-B0F2A2ADC0AA}"/>
    <hyperlink ref="B24" r:id="rId51" tooltip="101748" display="http://data.bls.gov/pdq/SurveyOutputServlet?data_tool=latest_numbers&amp;series_id=ENU1900020010" xr:uid="{CFAE3497-D18A-45F2-8DDD-0B9308D54ABE}"/>
    <hyperlink ref="C24" r:id="rId52" tooltip="1542043" display="http://data.bls.gov/pdq/SurveyOutputServlet?data_tool=latest_numbers&amp;series_id=ENU1900010010" xr:uid="{99F522FF-BE8C-4A57-8630-5ECF6CE48349}"/>
    <hyperlink ref="A25" r:id="rId53" tooltip="Kansas" display="https://beta.bls.gov/maps/cew/KS?period=2016-Q4&amp;industry=10&amp;geo_id=20000&amp;chartData=3&amp;distribution=Quantiles&amp;pos_color=blue&amp;neg_color=orange&amp;showHideChart=show&amp;ownerType=0" xr:uid="{D252B974-0CD1-42C5-9D10-5C770C45B138}"/>
    <hyperlink ref="B25" r:id="rId54" tooltip="90782" display="http://data.bls.gov/pdq/SurveyOutputServlet?data_tool=latest_numbers&amp;series_id=ENU2000020010" xr:uid="{877D2FF8-6B50-4FB6-A1C0-CC23B70B9C38}"/>
    <hyperlink ref="C25" r:id="rId55" tooltip="1384510" display="http://data.bls.gov/pdq/SurveyOutputServlet?data_tool=latest_numbers&amp;series_id=ENU2000010010" xr:uid="{7331E064-108D-42E6-8E3E-0876DABD0AB4}"/>
    <hyperlink ref="A26" r:id="rId56" tooltip="Kentucky" display="https://beta.bls.gov/maps/cew/KY?period=2016-Q4&amp;industry=10&amp;geo_id=21000&amp;chartData=3&amp;distribution=Quantiles&amp;pos_color=blue&amp;neg_color=orange&amp;showHideChart=show&amp;ownerType=0" xr:uid="{D4A802B0-26BE-407C-BCD8-4C49E1987A22}"/>
    <hyperlink ref="B26" r:id="rId57" tooltip="123783" display="http://data.bls.gov/pdq/SurveyOutputServlet?data_tool=latest_numbers&amp;series_id=ENU2100020010" xr:uid="{30883F34-2369-40C8-9152-044793B6924A}"/>
    <hyperlink ref="C26" r:id="rId58" tooltip="1894180" display="http://data.bls.gov/pdq/SurveyOutputServlet?data_tool=latest_numbers&amp;series_id=ENU2100010010" xr:uid="{9F14EE53-C9FE-47E6-BFDB-4A2218CCA2CE}"/>
    <hyperlink ref="A27" r:id="rId59" tooltip="Louisiana" display="https://beta.bls.gov/maps/cew/LA?period=2016-Q4&amp;industry=10&amp;geo_id=22000&amp;chartData=3&amp;distribution=Quantiles&amp;pos_color=blue&amp;neg_color=orange&amp;showHideChart=show&amp;ownerType=0" xr:uid="{3329E6EB-C07E-497D-8DDA-1665000AF9C0}"/>
    <hyperlink ref="B27" r:id="rId60" tooltip="129651" display="http://data.bls.gov/pdq/SurveyOutputServlet?data_tool=latest_numbers&amp;series_id=ENU2200020010" xr:uid="{0973481F-2BFD-42D4-A3B8-FFC8B76AD8B6}"/>
    <hyperlink ref="C27" r:id="rId61" tooltip="1907369" display="http://data.bls.gov/pdq/SurveyOutputServlet?data_tool=latest_numbers&amp;series_id=ENU2200010010" xr:uid="{F052F6B5-B399-483B-A805-9BA2AD4B43C0}"/>
    <hyperlink ref="A28" r:id="rId62" tooltip="Maine" display="https://beta.bls.gov/maps/cew/ME?period=2016-Q4&amp;industry=10&amp;geo_id=23000&amp;chartData=3&amp;distribution=Quantiles&amp;pos_color=blue&amp;neg_color=orange&amp;showHideChart=show&amp;ownerType=0" xr:uid="{EB05157C-9F23-412E-908C-BAA9832D7E30}"/>
    <hyperlink ref="B28" r:id="rId63" tooltip="54089" display="http://data.bls.gov/pdq/SurveyOutputServlet?data_tool=latest_numbers&amp;series_id=ENU2300020010" xr:uid="{2B1C8CDC-5C7A-4009-9788-38DF1868A7C1}"/>
    <hyperlink ref="C28" r:id="rId64" tooltip="602614" display="http://data.bls.gov/pdq/SurveyOutputServlet?data_tool=latest_numbers&amp;series_id=ENU2300010010" xr:uid="{5784BE83-17CF-4CCC-A4F3-D34B1E6A34F8}"/>
    <hyperlink ref="A29" r:id="rId65" tooltip="Maryland" display="https://beta.bls.gov/maps/cew/MD?period=2016-Q4&amp;industry=10&amp;geo_id=24000&amp;chartData=3&amp;distribution=Quantiles&amp;pos_color=blue&amp;neg_color=orange&amp;showHideChart=show&amp;ownerType=0" xr:uid="{48DC47B8-9D92-465F-B062-D0E7353F0CCF}"/>
    <hyperlink ref="B29" r:id="rId66" tooltip="170528" display="http://data.bls.gov/pdq/SurveyOutputServlet?data_tool=latest_numbers&amp;series_id=ENU2400020010" xr:uid="{75A1F66C-99B3-432A-8D96-DFA0AC615930}"/>
    <hyperlink ref="C29" r:id="rId67" tooltip="2666712" display="http://data.bls.gov/pdq/SurveyOutputServlet?data_tool=latest_numbers&amp;series_id=ENU2400010010" xr:uid="{44C7A50D-F409-465D-9738-CBBC8C0EF337}"/>
    <hyperlink ref="A30" r:id="rId68" tooltip="Massachusetts" display="https://beta.bls.gov/maps/cew/MA?period=2016-Q4&amp;industry=10&amp;geo_id=25000&amp;chartData=3&amp;distribution=Quantiles&amp;pos_color=blue&amp;neg_color=orange&amp;showHideChart=show&amp;ownerType=0" xr:uid="{986198A2-4BE7-4BBB-AFE3-B70AC8DDF6F8}"/>
    <hyperlink ref="B30" r:id="rId69" tooltip="249233" display="http://data.bls.gov/pdq/SurveyOutputServlet?data_tool=latest_numbers&amp;series_id=ENU2500020010" xr:uid="{6F42A254-CA37-4463-84CA-5CE2EFD2428D}"/>
    <hyperlink ref="C30" r:id="rId70" tooltip="3530415" display="http://data.bls.gov/pdq/SurveyOutputServlet?data_tool=latest_numbers&amp;series_id=ENU2500010010" xr:uid="{1973284E-F756-4FD2-B132-DF81624756AC}"/>
    <hyperlink ref="A31" r:id="rId71" tooltip="Michigan" display="https://beta.bls.gov/maps/cew/MI?period=2016-Q4&amp;industry=10&amp;geo_id=26000&amp;chartData=3&amp;distribution=Quantiles&amp;pos_color=blue&amp;neg_color=orange&amp;showHideChart=show&amp;ownerType=0" xr:uid="{1B91314F-AF37-460F-820D-A3067391C97B}"/>
    <hyperlink ref="B31" r:id="rId72" tooltip="242029" display="http://data.bls.gov/pdq/SurveyOutputServlet?data_tool=latest_numbers&amp;series_id=ENU2600020010" xr:uid="{477583CE-BDA7-4BD6-BA9B-480FE0D19B95}"/>
    <hyperlink ref="C31" r:id="rId73" tooltip="4282950" display="http://data.bls.gov/pdq/SurveyOutputServlet?data_tool=latest_numbers&amp;series_id=ENU2600010010" xr:uid="{F2237552-BD3C-4671-939A-FC70459F9045}"/>
    <hyperlink ref="A32" r:id="rId74" tooltip="Minnesota" display="https://beta.bls.gov/maps/cew/MN?period=2016-Q4&amp;industry=10&amp;geo_id=27000&amp;chartData=3&amp;distribution=Quantiles&amp;pos_color=blue&amp;neg_color=orange&amp;showHideChart=show&amp;ownerType=0" xr:uid="{E34B01AB-5E5F-43E4-AE18-85FFC43FFC20}"/>
    <hyperlink ref="B32" r:id="rId75" tooltip="164211" display="http://data.bls.gov/pdq/SurveyOutputServlet?data_tool=latest_numbers&amp;series_id=ENU2700020010" xr:uid="{080C2106-CCF8-4E76-97DD-BECC57927356}"/>
    <hyperlink ref="C32" r:id="rId76" tooltip="2839728" display="http://data.bls.gov/pdq/SurveyOutputServlet?data_tool=latest_numbers&amp;series_id=ENU2700010010" xr:uid="{5183B9A0-E41F-4A5B-8C48-411B3E2CFC1B}"/>
    <hyperlink ref="A33" r:id="rId77" tooltip="Mississippi" display="https://beta.bls.gov/maps/cew/MS?period=2016-Q4&amp;industry=10&amp;geo_id=28000&amp;chartData=3&amp;distribution=Quantiles&amp;pos_color=blue&amp;neg_color=orange&amp;showHideChart=show&amp;ownerType=0" xr:uid="{0BDE777E-9288-40DE-83BA-16CE76FA8E8C}"/>
    <hyperlink ref="B33" r:id="rId78" tooltip="74403" display="http://data.bls.gov/pdq/SurveyOutputServlet?data_tool=latest_numbers&amp;series_id=ENU2800020010" xr:uid="{A919280E-AE82-437A-BC98-4116D0860A56}"/>
    <hyperlink ref="C33" r:id="rId79" tooltip="1133986" display="http://data.bls.gov/pdq/SurveyOutputServlet?data_tool=latest_numbers&amp;series_id=ENU2800010010" xr:uid="{5B41F6FD-7329-474B-BDB5-DD92EE815414}"/>
    <hyperlink ref="A34" r:id="rId80" tooltip="Missouri" display="https://beta.bls.gov/maps/cew/MO?period=2016-Q4&amp;industry=10&amp;geo_id=29000&amp;chartData=3&amp;distribution=Quantiles&amp;pos_color=blue&amp;neg_color=orange&amp;showHideChart=show&amp;ownerType=0" xr:uid="{6E97D1B1-C43B-498A-BF6F-9C0DB8C6B7DF}"/>
    <hyperlink ref="B34" r:id="rId81" tooltip="196443" display="http://data.bls.gov/pdq/SurveyOutputServlet?data_tool=latest_numbers&amp;series_id=ENU2900020010" xr:uid="{2B4414FD-4340-422E-AD89-DD7417A93B60}"/>
    <hyperlink ref="C34" r:id="rId82" tooltip="2783192" display="http://data.bls.gov/pdq/SurveyOutputServlet?data_tool=latest_numbers&amp;series_id=ENU2900010010" xr:uid="{3294C1EB-9DED-4140-87AF-0F1B8978D63D}"/>
    <hyperlink ref="A35" r:id="rId83" tooltip="Montana" display="https://beta.bls.gov/maps/cew/MT?period=2016-Q4&amp;industry=10&amp;geo_id=30000&amp;chartData=3&amp;distribution=Quantiles&amp;pos_color=blue&amp;neg_color=orange&amp;showHideChart=show&amp;ownerType=0" xr:uid="{C42A1E45-C6EC-48F2-8207-DB09D0AF4216}"/>
    <hyperlink ref="B35" r:id="rId84" tooltip="46638" display="http://data.bls.gov/pdq/SurveyOutputServlet?data_tool=latest_numbers&amp;series_id=ENU3000020010" xr:uid="{38BEBA69-8C1E-4F1B-9225-5E25E6039ABA}"/>
    <hyperlink ref="C35" r:id="rId85" tooltip="456518" display="http://data.bls.gov/pdq/SurveyOutputServlet?data_tool=latest_numbers&amp;series_id=ENU3000010010" xr:uid="{E8A8B786-4C9B-4A74-B755-AE3CA1B2F3A3}"/>
    <hyperlink ref="A36" r:id="rId86" tooltip="Nebraska" display="https://beta.bls.gov/maps/cew/NE?period=2016-Q4&amp;industry=10&amp;geo_id=31000&amp;chartData=3&amp;distribution=Quantiles&amp;pos_color=blue&amp;neg_color=orange&amp;showHideChart=show&amp;ownerType=0" xr:uid="{DDD25F55-4925-43C8-9967-C0B287120E40}"/>
    <hyperlink ref="B36" r:id="rId87" tooltip="74163" display="http://data.bls.gov/pdq/SurveyOutputServlet?data_tool=latest_numbers&amp;series_id=ENU3100020010" xr:uid="{53B13223-261A-4247-BAE7-DB0475D47B8C}"/>
    <hyperlink ref="C36" r:id="rId88" tooltip="972400" display="http://data.bls.gov/pdq/SurveyOutputServlet?data_tool=latest_numbers&amp;series_id=ENU3100010010" xr:uid="{D45032EF-5FAE-4F97-AD97-4F9350F68DDB}"/>
    <hyperlink ref="A37" r:id="rId89" tooltip="Nevada" display="https://beta.bls.gov/maps/cew/NV?period=2016-Q4&amp;industry=10&amp;geo_id=32000&amp;chartData=3&amp;distribution=Quantiles&amp;pos_color=blue&amp;neg_color=orange&amp;showHideChart=show&amp;ownerType=0" xr:uid="{51332338-837D-4975-8773-228D638A0F31}"/>
    <hyperlink ref="B37" r:id="rId90" tooltip="82725" display="http://data.bls.gov/pdq/SurveyOutputServlet?data_tool=latest_numbers&amp;series_id=ENU3200020010" xr:uid="{4E66B702-09E3-4FDC-8975-4C26D0CF8D48}"/>
    <hyperlink ref="C37" r:id="rId91" tooltip="1307813" display="http://data.bls.gov/pdq/SurveyOutputServlet?data_tool=latest_numbers&amp;series_id=ENU3200010010" xr:uid="{566A4BCF-1556-4330-9632-129A8BDE4506}"/>
    <hyperlink ref="A38" r:id="rId92" tooltip="New Hampshire" display="https://beta.bls.gov/maps/cew/NH?period=2016-Q4&amp;industry=10&amp;geo_id=33000&amp;chartData=3&amp;distribution=Quantiles&amp;pos_color=blue&amp;neg_color=orange&amp;showHideChart=show&amp;ownerType=0" xr:uid="{5F971245-1C93-449C-ABEB-F61726BE80DE}"/>
    <hyperlink ref="B38" r:id="rId93" tooltip="52310" display="http://data.bls.gov/pdq/SurveyOutputServlet?data_tool=latest_numbers&amp;series_id=ENU3300020010" xr:uid="{994321D2-5D62-446A-85AD-045FCAF27D3D}"/>
    <hyperlink ref="C38" r:id="rId94" tooltip="656902" display="http://data.bls.gov/pdq/SurveyOutputServlet?data_tool=latest_numbers&amp;series_id=ENU3300010010" xr:uid="{200B7F80-163B-4865-9936-52F60E3AFB7C}"/>
    <hyperlink ref="A39" r:id="rId95" tooltip="New Jersey" display="https://beta.bls.gov/maps/cew/NJ?period=2016-Q4&amp;industry=10&amp;geo_id=34000&amp;chartData=3&amp;distribution=Quantiles&amp;pos_color=blue&amp;neg_color=orange&amp;showHideChart=show&amp;ownerType=0" xr:uid="{50AF38EB-5389-401D-8B16-68025982574B}"/>
    <hyperlink ref="B39" r:id="rId96" tooltip="271603" display="http://data.bls.gov/pdq/SurveyOutputServlet?data_tool=latest_numbers&amp;series_id=ENU3400020010" xr:uid="{11EC49DB-7375-4E8D-8A3B-7137ED046458}"/>
    <hyperlink ref="C39" r:id="rId97" tooltip="4042102" display="http://data.bls.gov/pdq/SurveyOutputServlet?data_tool=latest_numbers&amp;series_id=ENU3400010010" xr:uid="{037ACE9B-24E9-4D4C-9EB1-05D4F697AD95}"/>
    <hyperlink ref="A40" r:id="rId98" tooltip="New Mexico" display="https://beta.bls.gov/maps/cew/NM?period=2016-Q4&amp;industry=10&amp;geo_id=35000&amp;chartData=3&amp;distribution=Quantiles&amp;pos_color=blue&amp;neg_color=orange&amp;showHideChart=show&amp;ownerType=0" xr:uid="{A8A3F8E0-F8EF-4580-B8C3-5A4D603ED017}"/>
    <hyperlink ref="B40" r:id="rId99" tooltip="58326" display="http://data.bls.gov/pdq/SurveyOutputServlet?data_tool=latest_numbers&amp;series_id=ENU3500020010" xr:uid="{E02431B5-2414-4B26-A49F-4345AF84B05E}"/>
    <hyperlink ref="C40" r:id="rId100" tooltip="811360" display="http://data.bls.gov/pdq/SurveyOutputServlet?data_tool=latest_numbers&amp;series_id=ENU3500010010" xr:uid="{1E4E3FC2-8622-4492-A6D1-E350B0C6E5A5}"/>
    <hyperlink ref="A41" r:id="rId101" tooltip="New York" display="https://beta.bls.gov/maps/cew/NY?period=2016-Q4&amp;industry=10&amp;geo_id=36000&amp;chartData=3&amp;distribution=Quantiles&amp;pos_color=blue&amp;neg_color=orange&amp;showHideChart=show&amp;ownerType=0" xr:uid="{B3CAE363-8C1C-45B1-A54B-B29E0730CBED}"/>
    <hyperlink ref="B41" r:id="rId102" tooltip="647214" display="http://data.bls.gov/pdq/SurveyOutputServlet?data_tool=latest_numbers&amp;series_id=ENU3600020010" xr:uid="{17B0E746-7CDF-4F5C-86EB-1E49DDA9CF4C}"/>
    <hyperlink ref="C41" r:id="rId103" tooltip="9332500" display="http://data.bls.gov/pdq/SurveyOutputServlet?data_tool=latest_numbers&amp;series_id=ENU3600010010" xr:uid="{592A7379-0465-4AEA-8C63-73403F5E4731}"/>
    <hyperlink ref="A42" r:id="rId104" tooltip="North Carolina" display="https://beta.bls.gov/maps/cew/NC?period=2016-Q4&amp;industry=10&amp;geo_id=37000&amp;chartData=3&amp;distribution=Quantiles&amp;pos_color=blue&amp;neg_color=orange&amp;showHideChart=show&amp;ownerType=0" xr:uid="{41411604-A3A0-4CE8-B808-87AE1800EB4C}"/>
    <hyperlink ref="B42" r:id="rId105" tooltip="269944" display="http://data.bls.gov/pdq/SurveyOutputServlet?data_tool=latest_numbers&amp;series_id=ENU3700020010" xr:uid="{3FE2476A-A171-47E1-928E-24ED8727DC15}"/>
    <hyperlink ref="C42" r:id="rId106" tooltip="4326302" display="http://data.bls.gov/pdq/SurveyOutputServlet?data_tool=latest_numbers&amp;series_id=ENU3700010010" xr:uid="{E0967FB4-EABF-4D80-9EC1-12BEE8060F33}"/>
    <hyperlink ref="A43" r:id="rId107" tooltip="North Dakota" display="https://beta.bls.gov/maps/cew/ND?period=2016-Q4&amp;industry=10&amp;geo_id=38000&amp;chartData=3&amp;distribution=Quantiles&amp;pos_color=blue&amp;neg_color=orange&amp;showHideChart=show&amp;ownerType=0" xr:uid="{27EE28F1-ECDE-469F-9BF0-57105A1E2E83}"/>
    <hyperlink ref="B43" r:id="rId108" tooltip="32169" display="http://data.bls.gov/pdq/SurveyOutputServlet?data_tool=latest_numbers&amp;series_id=ENU3800020010" xr:uid="{99E6FC6B-00BF-4125-84B2-66FCD29432B3}"/>
    <hyperlink ref="C43" r:id="rId109" tooltip="414376" display="http://data.bls.gov/pdq/SurveyOutputServlet?data_tool=latest_numbers&amp;series_id=ENU3800010010" xr:uid="{EDE9EFBA-D8C3-40C7-9161-A3E7C380C0B6}"/>
    <hyperlink ref="A44" r:id="rId110" tooltip="Ohio" display="https://beta.bls.gov/maps/cew/OH?period=2016-Q4&amp;industry=10&amp;geo_id=39000&amp;chartData=3&amp;distribution=Quantiles&amp;pos_color=blue&amp;neg_color=orange&amp;showHideChart=show&amp;ownerType=0" xr:uid="{AB4B2B30-DCA3-48FA-BB07-1BFCE797929E}"/>
    <hyperlink ref="B44" r:id="rId111" tooltip="293977" display="http://data.bls.gov/pdq/SurveyOutputServlet?data_tool=latest_numbers&amp;series_id=ENU3900020010" xr:uid="{5CEC7229-0984-4141-B216-19751633EDF7}"/>
    <hyperlink ref="C44" r:id="rId112" tooltip="5365648" display="http://data.bls.gov/pdq/SurveyOutputServlet?data_tool=latest_numbers&amp;series_id=ENU3900010010" xr:uid="{463C7B5A-0993-4B08-B7B8-6EB2B01DF1F4}"/>
    <hyperlink ref="A45" r:id="rId113" tooltip="Oklahoma" display="https://beta.bls.gov/maps/cew/OK?period=2016-Q4&amp;industry=10&amp;geo_id=40000&amp;chartData=3&amp;distribution=Quantiles&amp;pos_color=blue&amp;neg_color=orange&amp;showHideChart=show&amp;ownerType=0" xr:uid="{5100715D-9308-4D42-9E30-C6A5E5545065}"/>
    <hyperlink ref="B45" r:id="rId114" tooltip="109700" display="http://data.bls.gov/pdq/SurveyOutputServlet?data_tool=latest_numbers&amp;series_id=ENU4000020010" xr:uid="{E5149927-275B-43CD-BA75-381F1F114184}"/>
    <hyperlink ref="C45" r:id="rId115" tooltip="1587656" display="http://data.bls.gov/pdq/SurveyOutputServlet?data_tool=latest_numbers&amp;series_id=ENU4000010010" xr:uid="{42EEAD4B-81A5-4D64-83CE-3D6993AE5DEB}"/>
    <hyperlink ref="A46" r:id="rId116" tooltip="Oregon" display="https://beta.bls.gov/maps/cew/OR?period=2016-Q4&amp;industry=10&amp;geo_id=41000&amp;chartData=3&amp;distribution=Quantiles&amp;pos_color=blue&amp;neg_color=orange&amp;showHideChart=show&amp;ownerType=0" xr:uid="{598CF069-4530-4FA6-AEAC-16B13F3D9B25}"/>
    <hyperlink ref="B46" r:id="rId117" tooltip="149156" display="http://data.bls.gov/pdq/SurveyOutputServlet?data_tool=latest_numbers&amp;series_id=ENU4100020010" xr:uid="{1E12EBC1-4841-47EA-BF41-97B14D88F92B}"/>
    <hyperlink ref="C46" r:id="rId118" tooltip="1860691" display="http://data.bls.gov/pdq/SurveyOutputServlet?data_tool=latest_numbers&amp;series_id=ENU4100010010" xr:uid="{EA2794DA-4117-4974-BEBD-95EC7A489A47}"/>
    <hyperlink ref="A47" r:id="rId119" tooltip="Pennsylvania" display="https://beta.bls.gov/maps/cew/PA?period=2016-Q4&amp;industry=10&amp;geo_id=42000&amp;chartData=3&amp;distribution=Quantiles&amp;pos_color=blue&amp;neg_color=orange&amp;showHideChart=show&amp;ownerType=0" xr:uid="{E9E0160D-A92C-4293-AECE-F95DC9547A2E}"/>
    <hyperlink ref="B47" r:id="rId120" tooltip="356862" display="http://data.bls.gov/pdq/SurveyOutputServlet?data_tool=latest_numbers&amp;series_id=ENU4200020010" xr:uid="{3C034DF8-C344-4DBD-BB61-9EB477B21076}"/>
    <hyperlink ref="C47" r:id="rId121" tooltip="5799759" display="http://data.bls.gov/pdq/SurveyOutputServlet?data_tool=latest_numbers&amp;series_id=ENU4200010010" xr:uid="{20397CC2-0714-4841-8B4D-4CE391566922}"/>
    <hyperlink ref="A48" r:id="rId122" tooltip="Rhode Island" display="https://beta.bls.gov/maps/cew/RI?period=2016-Q4&amp;industry=10&amp;geo_id=44000&amp;chartData=3&amp;distribution=Quantiles&amp;pos_color=blue&amp;neg_color=orange&amp;showHideChart=show&amp;ownerType=0" xr:uid="{F4523365-8598-4161-A3B8-F79DCD0861CA}"/>
    <hyperlink ref="B48" r:id="rId123" tooltip="37120" display="http://data.bls.gov/pdq/SurveyOutputServlet?data_tool=latest_numbers&amp;series_id=ENU4400020010" xr:uid="{7466DD71-A5BD-406B-A8B9-CFAB401F5316}"/>
    <hyperlink ref="C48" r:id="rId124" tooltip="478282" display="http://data.bls.gov/pdq/SurveyOutputServlet?data_tool=latest_numbers&amp;series_id=ENU4400010010" xr:uid="{BC805E59-5438-4417-B510-20BD4C2EFB6B}"/>
    <hyperlink ref="A49" r:id="rId125" tooltip="South Carolina" display="https://beta.bls.gov/maps/cew/SC?period=2016-Q4&amp;industry=10&amp;geo_id=45000&amp;chartData=3&amp;distribution=Quantiles&amp;pos_color=blue&amp;neg_color=orange&amp;showHideChart=show&amp;ownerType=0" xr:uid="{07FDC429-55B6-4656-AB7C-E71BAB51DC05}"/>
    <hyperlink ref="B49" r:id="rId126" tooltip="126688" display="http://data.bls.gov/pdq/SurveyOutputServlet?data_tool=latest_numbers&amp;series_id=ENU4500020010" xr:uid="{13AB7D7D-EC1F-481C-968C-4D74576810CB}"/>
    <hyperlink ref="C49" r:id="rId127" tooltip="2024316" display="http://data.bls.gov/pdq/SurveyOutputServlet?data_tool=latest_numbers&amp;series_id=ENU4500010010" xr:uid="{814484AD-9D1F-4F5B-8CAE-EFA6F73061B8}"/>
    <hyperlink ref="A50" r:id="rId128" tooltip="South Dakota" display="https://beta.bls.gov/maps/cew/SD?period=2016-Q4&amp;industry=10&amp;geo_id=46000&amp;chartData=3&amp;distribution=Quantiles&amp;pos_color=blue&amp;neg_color=orange&amp;showHideChart=show&amp;ownerType=0" xr:uid="{F4C9D57D-2C22-49C2-A04D-8AF2586FF64E}"/>
    <hyperlink ref="B50" r:id="rId129" tooltip="33220" display="http://data.bls.gov/pdq/SurveyOutputServlet?data_tool=latest_numbers&amp;series_id=ENU4600020010" xr:uid="{403F22B4-20E8-410B-A258-7035C5D186E1}"/>
    <hyperlink ref="C50" r:id="rId130" tooltip="419859" display="http://data.bls.gov/pdq/SurveyOutputServlet?data_tool=latest_numbers&amp;series_id=ENU4600010010" xr:uid="{286BF56A-EAEB-4A2F-B883-705C3000F4C2}"/>
    <hyperlink ref="A51" r:id="rId131" tooltip="Tennessee" display="https://beta.bls.gov/maps/cew/TN?period=2016-Q4&amp;industry=10&amp;geo_id=47000&amp;chartData=3&amp;distribution=Quantiles&amp;pos_color=blue&amp;neg_color=orange&amp;showHideChart=show&amp;ownerType=0" xr:uid="{9C625E33-4764-4678-A500-0C342391EC42}"/>
    <hyperlink ref="B51" r:id="rId132" tooltip="155512" display="http://data.bls.gov/pdq/SurveyOutputServlet?data_tool=latest_numbers&amp;series_id=ENU4700020010" xr:uid="{EB7B479D-091E-4859-9501-57CCF965E8C3}"/>
    <hyperlink ref="C51" r:id="rId133" tooltip="2947533" display="http://data.bls.gov/pdq/SurveyOutputServlet?data_tool=latest_numbers&amp;series_id=ENU4700010010" xr:uid="{80D8A6A3-A918-476C-BED1-CE2FDAB16D40}"/>
    <hyperlink ref="A52" r:id="rId134" tooltip="Texas" display="https://beta.bls.gov/maps/cew/TX?period=2016-Q4&amp;industry=10&amp;geo_id=48000&amp;chartData=3&amp;distribution=Quantiles&amp;pos_color=blue&amp;neg_color=orange&amp;showHideChart=show&amp;ownerType=0" xr:uid="{100CB3C6-5C9F-4D09-866F-0240D3CFAF96}"/>
    <hyperlink ref="B52" r:id="rId135" tooltip="662493" display="http://data.bls.gov/pdq/SurveyOutputServlet?data_tool=latest_numbers&amp;series_id=ENU4800020010" xr:uid="{53D75D13-4C6A-4257-BCE6-382E70B85DC5}"/>
    <hyperlink ref="C52" r:id="rId136" tooltip="11974685" display="http://data.bls.gov/pdq/SurveyOutputServlet?data_tool=latest_numbers&amp;series_id=ENU4800010010" xr:uid="{0E3AF54B-263E-47CF-AC68-7CEAC7B4ACCD}"/>
    <hyperlink ref="A53" r:id="rId137" tooltip="Utah" display="https://beta.bls.gov/maps/cew/UT?period=2016-Q4&amp;industry=10&amp;geo_id=49000&amp;chartData=3&amp;distribution=Quantiles&amp;pos_color=blue&amp;neg_color=orange&amp;showHideChart=show&amp;ownerType=0" xr:uid="{759F83A5-F79B-4A89-888D-ECE587E62E0A}"/>
    <hyperlink ref="B53" r:id="rId138" tooltip="98351" display="http://data.bls.gov/pdq/SurveyOutputServlet?data_tool=latest_numbers&amp;series_id=ENU4900020010" xr:uid="{925AC840-AAB0-49EA-BBA0-009C7BDA05A5}"/>
    <hyperlink ref="C53" r:id="rId139" tooltip="1415141" display="http://data.bls.gov/pdq/SurveyOutputServlet?data_tool=latest_numbers&amp;series_id=ENU4900010010" xr:uid="{219F0E26-BEC6-4F8C-AB1A-0A0D21281E6D}"/>
    <hyperlink ref="A54" r:id="rId140" tooltip="Vermont" display="https://beta.bls.gov/maps/cew/VT?period=2016-Q4&amp;industry=10&amp;geo_id=50000&amp;chartData=3&amp;distribution=Quantiles&amp;pos_color=blue&amp;neg_color=orange&amp;showHideChart=show&amp;ownerType=0" xr:uid="{9A1446CA-DFB3-4B7B-86DC-5CA15F2F9260}"/>
    <hyperlink ref="B54" r:id="rId141" tooltip="25297" display="http://data.bls.gov/pdq/SurveyOutputServlet?data_tool=latest_numbers&amp;series_id=ENU5000020010" xr:uid="{8FEAD1FF-C010-46E6-865D-FD15E29A32C8}"/>
    <hyperlink ref="C54" r:id="rId142" tooltip="312575" display="http://data.bls.gov/pdq/SurveyOutputServlet?data_tool=latest_numbers&amp;series_id=ENU5000010010" xr:uid="{BF9A211A-CD2C-449E-A50C-E63DC51BDDCF}"/>
    <hyperlink ref="A55" r:id="rId143" tooltip="Virginia" display="https://beta.bls.gov/maps/cew/VA?period=2016-Q4&amp;industry=10&amp;geo_id=51000&amp;chartData=3&amp;distribution=Quantiles&amp;pos_color=blue&amp;neg_color=orange&amp;showHideChart=show&amp;ownerType=0" xr:uid="{B46A3978-3564-4DF5-96CE-9D6A040DB5BF}"/>
    <hyperlink ref="B55" r:id="rId144" tooltip="270208" display="http://data.bls.gov/pdq/SurveyOutputServlet?data_tool=latest_numbers&amp;series_id=ENU5100020010" xr:uid="{0CDF95D4-6C0E-4174-9CBD-B282E24AFC87}"/>
    <hyperlink ref="C55" r:id="rId145" tooltip="3831556" display="http://data.bls.gov/pdq/SurveyOutputServlet?data_tool=latest_numbers&amp;series_id=ENU5100010010" xr:uid="{83B8D341-0508-487C-81D4-41C45956E2EE}"/>
    <hyperlink ref="A56" r:id="rId146" tooltip="Washington" display="https://beta.bls.gov/maps/cew/WA?period=2016-Q4&amp;industry=10&amp;geo_id=53000&amp;chartData=3&amp;distribution=Quantiles&amp;pos_color=blue&amp;neg_color=orange&amp;showHideChart=show&amp;ownerType=0" xr:uid="{8B5789A8-0C54-484D-9555-D1A0D115DE70}"/>
    <hyperlink ref="B56" r:id="rId147" tooltip="240213" display="http://data.bls.gov/pdq/SurveyOutputServlet?data_tool=latest_numbers&amp;series_id=ENU5300020010" xr:uid="{3A58B0AD-D7FE-408B-AB29-2FDADD54D044}"/>
    <hyperlink ref="C56" r:id="rId148" tooltip="3227886" display="http://data.bls.gov/pdq/SurveyOutputServlet?data_tool=latest_numbers&amp;series_id=ENU5300010010" xr:uid="{2E01B899-0FFD-41FE-83BD-F716C7C23CDD}"/>
    <hyperlink ref="A57" r:id="rId149" tooltip="West Virginia" display="https://beta.bls.gov/maps/cew/WV?period=2016-Q4&amp;industry=10&amp;geo_id=54000&amp;chartData=3&amp;distribution=Quantiles&amp;pos_color=blue&amp;neg_color=orange&amp;showHideChart=show&amp;ownerType=0" xr:uid="{610598B0-1ACC-4820-97B7-5DAB8E4FBF44}"/>
    <hyperlink ref="B57" r:id="rId150" tooltip="50745" display="http://data.bls.gov/pdq/SurveyOutputServlet?data_tool=latest_numbers&amp;series_id=ENU5400020010" xr:uid="{5BA69927-4B4C-48C2-8960-DC751DCBC3D9}"/>
    <hyperlink ref="C57" r:id="rId151" tooltip="693116" display="http://data.bls.gov/pdq/SurveyOutputServlet?data_tool=latest_numbers&amp;series_id=ENU5400010010" xr:uid="{07F85D82-C11B-41A2-BF42-0247453957D8}"/>
    <hyperlink ref="A58" r:id="rId152" tooltip="Wisconsin" display="https://beta.bls.gov/maps/cew/WI?period=2016-Q4&amp;industry=10&amp;geo_id=55000&amp;chartData=3&amp;distribution=Quantiles&amp;pos_color=blue&amp;neg_color=orange&amp;showHideChart=show&amp;ownerType=0" xr:uid="{E004C6B1-B457-4857-BD34-39F0F2FEC063}"/>
    <hyperlink ref="B58" r:id="rId153" tooltip="172680" display="http://data.bls.gov/pdq/SurveyOutputServlet?data_tool=latest_numbers&amp;series_id=ENU5500020010" xr:uid="{7F7A2C7A-36A8-4545-A8C7-1185B914CE74}"/>
    <hyperlink ref="C58" r:id="rId154" tooltip="2842416" display="http://data.bls.gov/pdq/SurveyOutputServlet?data_tool=latest_numbers&amp;series_id=ENU5500010010" xr:uid="{E7EA4A27-A77D-475B-B814-5B23CF1BE95D}"/>
    <hyperlink ref="A59" r:id="rId155" tooltip="Wyoming" display="https://beta.bls.gov/maps/cew/WY?period=2016-Q4&amp;industry=10&amp;geo_id=56000&amp;chartData=3&amp;distribution=Quantiles&amp;pos_color=blue&amp;neg_color=orange&amp;showHideChart=show&amp;ownerType=0" xr:uid="{ADF81858-CA0B-4B1A-B570-7C2B2A64697B}"/>
    <hyperlink ref="B59" r:id="rId156" tooltip="26086" display="http://data.bls.gov/pdq/SurveyOutputServlet?data_tool=latest_numbers&amp;series_id=ENU5600020010" xr:uid="{33636B71-C4F2-4AEF-AF2A-F2D3E0799420}"/>
    <hyperlink ref="C59" r:id="rId157" tooltip="265778" display="http://data.bls.gov/pdq/SurveyOutputServlet?data_tool=latest_numbers&amp;series_id=ENU5600010010" xr:uid="{9DD3C289-FD70-45AF-8932-DD2C2B1A012E}"/>
    <hyperlink ref="A60" r:id="rId158" tooltip="Puerto Rico" display="https://beta.bls.gov/maps/cew/PR?period=2016-Q4&amp;industry=10&amp;geo_id=72000&amp;chartData=3&amp;distribution=Quantiles&amp;pos_color=blue&amp;neg_color=orange&amp;showHideChart=show&amp;ownerType=0" xr:uid="{B30CF05A-2787-4215-8573-FC31333282B4}"/>
    <hyperlink ref="B60" r:id="rId159" tooltip="45703" display="http://data.bls.gov/pdq/SurveyOutputServlet?data_tool=latest_numbers&amp;series_id=ENU7200020010" xr:uid="{FB8FD1FA-FAE8-41EC-BB3F-95541983E142}"/>
    <hyperlink ref="C60" r:id="rId160" tooltip="928228" display="http://data.bls.gov/pdq/SurveyOutputServlet?data_tool=latest_numbers&amp;series_id=ENU7200010010" xr:uid="{FE455F9C-97D5-435D-8987-159C1A038B93}"/>
    <hyperlink ref="A61" r:id="rId161" tooltip="Virgin Islands" display="https://beta.bls.gov/maps/cew/VI?period=2016-Q4&amp;industry=10&amp;geo_id=78000&amp;chartData=3&amp;distribution=Quantiles&amp;pos_color=blue&amp;neg_color=orange&amp;showHideChart=show&amp;ownerType=0" xr:uid="{6A3495F5-E4B5-42BD-9043-61F6685F6395}"/>
    <hyperlink ref="B61" r:id="rId162" tooltip="3391" display="http://data.bls.gov/pdq/SurveyOutputServlet?data_tool=latest_numbers&amp;series_id=ENU7800020010" xr:uid="{DE8EA7F6-4912-4297-8CC2-62908ABEB5C7}"/>
    <hyperlink ref="C61" r:id="rId163" tooltip="38472" display="http://data.bls.gov/pdq/SurveyOutputServlet?data_tool=latest_numbers&amp;series_id=ENU7800010010" xr:uid="{83B61012-180B-4C2D-8BD0-63490453AF99}"/>
  </hyperlinks>
  <pageMargins left="0.7" right="0.7" top="0.75" bottom="0.75" header="0.3" footer="0.3"/>
  <pageSetup orientation="portrait" r:id="rId16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8 D A A B Q S w M E F A A C A A g A F V + o S k B m 4 a a n A A A A + A A A A B I A H A B D b 2 5 m a W c v U G F j a 2 F n Z S 5 4 b W w g o h g A K K A U A A A A A A A A A A A A A A A A A A A A A A A A A A A A h Y 9 B D o I w F E S v Q r q n L R W V k E 9 Z u J X E h G j c N q V C I x Q D x X I 3 F x 7 J K 0 i i q D u X M 3 m T v H n c 7 p C O T e 1 d V d f r 1 i Q o w B R 5 y s i 2 0 K Z M 0 G B P f o R S D j s h z 6 J U 3 g S b P h 5 7 n a D K 2 k t M i H M O u w V u u 5 I w S g N y z L a 5 r F Q j f G 1 6 K 4 x U 6 L M q / q 8 Q h 8 N L h j M c h j h c r Z e Y R Q G Q u Y Z M m y / C J m N M g f y U s B l q O 3 S K K + P v c y B z B P J + w Z 9 Q S w M E F A A C A A g A F V + o 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V f q E q l k F M y 1 g A A A K I B A A A T A B w A R m 9 y b X V s Y X M v U 2 V j d G l v b j E u b S C i G A A o o B Q A A A A A A A A A A A A A A A A A A A A A A A A A A A C t j 8 9 q w z A M x u + B v I P J L i 0 s t p O N Q V N K D + s D D H r o Y e z g 2 G J x S S J j K 2 R s 9 N 3 r N I x l x 8 F 0 0 R + k 7 / c p g C a L P T v O u d i m S Z q E R n k w 7 C 5 r i F y o h B j H k Q X V B d 0 O N d P Y i a k R D X b g v D W Q N 6 b O i y d N e f m I n 8 J 5 N K W U G / m w K Z l 1 + w 9 r d q 5 1 l f M Z 2 7 E W K E 1 Y j C M O X k O c n K D m L + o d V l P x j D 1 B T 2 G 1 h P N v O P 8 T n P + C o x k 0 V U V V Z O t 1 m t h + 6 W L 5 9 g H 1 0 E U L / + w 1 H v F z c B F + P 2 s e F C k Z J W f t L 3 l 5 n S Z v P 9 Z u C 9 s r U E s B A i 0 A F A A C A A g A F V + o S k B m 4 a a n A A A A + A A A A B I A A A A A A A A A A A A A A A A A A A A A A E N v b m Z p Z y 9 Q Y W N r Y W d l L n h t b F B L A Q I t A B Q A A g A I A B V f q E o P y u m r p A A A A O k A A A A T A A A A A A A A A A A A A A A A A P M A A A B b Q 2 9 u d G V u d F 9 U e X B l c 1 0 u e G 1 s U E s B A i 0 A F A A C A A g A F V + o S q W Q U z L W A A A A o g E A A B M A A A A A A A A A A A A A A A A A 5 A E A A E Z v c m 1 1 b G F z L 1 N l Y 3 R p b 2 4 x L m 1 Q S w U G A A A A A A M A A w D C A A A A B 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x Q A A A A A A A B 5 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a H R 0 c H M l M 0 E l M k Y l M k Z 3 d 3 c l M j B z Y W 1 z Y 2 x 1 Y i U y M G N v b S U y R n N h b X M l M k Z o b 2 1 l c H J p Z G U t a G R i L T E 2 Y 3 Q t M j R v e i U y R n B y b 2 Q y M D A 5 M D M 5 M i U y M G l w J T N G e G l k J T N E c G x w J T N B c H I 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F N 0 Y X R 1 c y I g V m F s d W U 9 I n N D b 2 1 w b G V 0 Z S I g L z 4 8 R W 5 0 c n k g V H l w Z T 0 i R m l s b E N v d W 5 0 I i B W Y W x 1 Z T 0 i b D E i I C 8 + P E V u d H J 5 I F R 5 c G U 9 I k Z p b G x F c n J v c k N v d W 5 0 I i B W Y W x 1 Z T 0 i b D A i I C 8 + P E V u d H J 5 I F R 5 c G U 9 I k Z p b G x D b 2 x 1 b W 5 U e X B l c y I g V m F s d W U 9 I n N C Z 1 l H Q m c 9 P S I g L z 4 8 R W 5 0 c n k g V H l w Z T 0 i R m l s b E N v b H V t b k 5 h b W V z I i B W Y W x 1 Z T 0 i c 1 s m c X V v d D t D Y X B 0 a W 9 u J n F 1 b 3 Q 7 L C Z x d W 9 0 O 1 N v d X J j Z S Z x d W 9 0 O y w m c X V v d D t D b G F z c 0 5 h b W U m c X V v d D s s J n F 1 b 3 Q 7 S W Q m c X V v d D t d I i A v P j x F b n R y e S B U e X B l P S J G a W x s R X J y b 3 J D b 2 R l I i B W Y W x 1 Z T 0 i c 1 V u a 2 5 v d 2 4 i I C 8 + P E V u d H J 5 I F R 5 c G U 9 I k Z p b G x M Y X N 0 V X B k Y X R l Z C I g V m F s d W U 9 I m Q y M D E 3 L T A 1 L T A 4 V D E 2 O j I 5 O j U y L j g 4 N T M 3 M j N a I i A v P j x F b n R y e S B U e X B l P S J G a W x s Z W R D b 2 1 w b G V 0 Z V J l c 3 V s d F R v V 2 9 y a 3 N o Z W V 0 I i B W Y W x 1 Z T 0 i b D E i I C 8 + P E V u d H J 5 I F R 5 c G U 9 I k F k Z G V k V G 9 E Y X R h T W 9 k Z W w i I F Z h b H V l P S J s M C I g L z 4 8 R W 5 0 c n k g V H l w Z T 0 i U m V j b 3 Z l c n l U Y X J n Z X R T a G V l d C I g V m F s d W U 9 I n N T a G V l d D Y i I C 8 + P E V u d H J 5 I F R 5 c G U 9 I l J l Y 2 9 2 Z X J 5 V G F y Z 2 V 0 Q 2 9 s d W 1 u I i B W Y W x 1 Z T 0 i b D E i I C 8 + P E V u d H J 5 I F R 5 c G U 9 I l J l Y 2 9 2 Z X J 5 V G F y Z 2 V 0 U m 9 3 I i B W Y W x 1 Z T 0 i b D E i I C 8 + P E V u d H J 5 I F R 5 c G U 9 I l J l b G F 0 a W 9 u c 2 h p c E l u Z m 9 D b 2 5 0 Y W l u Z X I i I F Z h b H V l P S J z e y Z x d W 9 0 O 2 N v b H V t b k N v d W 5 0 J n F 1 b 3 Q 7 O j Q s J n F 1 b 3 Q 7 a 2 V 5 Q 2 9 s d W 1 u T m F t Z X M m c X V v d D s 6 W 1 0 s J n F 1 b 3 Q 7 c X V l c n l S Z W x h d G l v b n N o a X B z J n F 1 b 3 Q 7 O l t d L C Z x d W 9 0 O 2 N v b H V t b k l k Z W 5 0 a X R p Z X M m c X V v d D s 6 W y Z x d W 9 0 O 1 N l Y 3 R p b 2 4 x L 2 h 0 d H B z O l x c L 1 x c L 3 d 3 d y B z Y W 1 z Y 2 x 1 Y i B j b 2 1 c X C 9 z Y W 1 z X F w v a G 9 t Z X B y a W R l L W h k Y i 0 x N m N 0 L T I 0 b 3 p c X C 9 w c m 9 k M j A w O T A z O T I g a X A / e G l k P X B s c D p w c i 9 B d X R v U m V t b 3 Z l Z E N v b H V t b n M x L n t D Y X B 0 a W 9 u L D B 9 J n F 1 b 3 Q 7 L C Z x d W 9 0 O 1 N l Y 3 R p b 2 4 x L 2 h 0 d H B z O l x c L 1 x c L 3 d 3 d y B z Y W 1 z Y 2 x 1 Y i B j b 2 1 c X C 9 z Y W 1 z X F w v a G 9 t Z X B y a W R l L W h k Y i 0 x N m N 0 L T I 0 b 3 p c X C 9 w c m 9 k M j A w O T A z O T I g a X A / e G l k P X B s c D p w c i 9 B d X R v U m V t b 3 Z l Z E N v b H V t b n M x L n t T b 3 V y Y 2 U s M X 0 m c X V v d D s s J n F 1 b 3 Q 7 U 2 V j d G l v b j E v a H R 0 c H M 6 X F w v X F w v d 3 d 3 I H N h b X N j b H V i I G N v b V x c L 3 N h b X N c X C 9 o b 2 1 l c H J p Z G U t a G R i L T E 2 Y 3 Q t M j R v e l x c L 3 B y b 2 Q y M D A 5 M D M 5 M i B p c D 9 4 a W Q 9 c G x w O n B y L 0 F 1 d G 9 S Z W 1 v d m V k Q 2 9 s d W 1 u c z E u e 0 N s Y X N z T m F t Z S w y f S Z x d W 9 0 O y w m c X V v d D t T Z W N 0 a W 9 u M S 9 o d H R w c z p c X C 9 c X C 9 3 d 3 c g c 2 F t c 2 N s d W I g Y 2 9 t X F w v c 2 F t c 1 x c L 2 h v b W V w c m l k Z S 1 o Z G I t M T Z j d C 0 y N G 9 6 X F w v c H J v Z D I w M D k w M z k y I G l w P 3 h p Z D 1 w b H A 6 c H I v Q X V 0 b 1 J l b W 9 2 Z W R D b 2 x 1 b W 5 z M S 5 7 S W Q s M 3 0 m c X V v d D t d L C Z x d W 9 0 O 0 N v b H V t b k N v d W 5 0 J n F 1 b 3 Q 7 O j Q s J n F 1 b 3 Q 7 S 2 V 5 Q 2 9 s d W 1 u T m F t Z X M m c X V v d D s 6 W 1 0 s J n F 1 b 3 Q 7 Q 2 9 s d W 1 u S W R l b n R p d G l l c y Z x d W 9 0 O z p b J n F 1 b 3 Q 7 U 2 V j d G l v b j E v a H R 0 c H M 6 X F w v X F w v d 3 d 3 I H N h b X N j b H V i I G N v b V x c L 3 N h b X N c X C 9 o b 2 1 l c H J p Z G U t a G R i L T E 2 Y 3 Q t M j R v e l x c L 3 B y b 2 Q y M D A 5 M D M 5 M i B p c D 9 4 a W Q 9 c G x w O n B y L 0 F 1 d G 9 S Z W 1 v d m V k Q 2 9 s d W 1 u c z E u e 0 N h c H R p b 2 4 s M H 0 m c X V v d D s s J n F 1 b 3 Q 7 U 2 V j d G l v b j E v a H R 0 c H M 6 X F w v X F w v d 3 d 3 I H N h b X N j b H V i I G N v b V x c L 3 N h b X N c X C 9 o b 2 1 l c H J p Z G U t a G R i L T E 2 Y 3 Q t M j R v e l x c L 3 B y b 2 Q y M D A 5 M D M 5 M i B p c D 9 4 a W Q 9 c G x w O n B y L 0 F 1 d G 9 S Z W 1 v d m V k Q 2 9 s d W 1 u c z E u e 1 N v d X J j Z S w x f S Z x d W 9 0 O y w m c X V v d D t T Z W N 0 a W 9 u M S 9 o d H R w c z p c X C 9 c X C 9 3 d 3 c g c 2 F t c 2 N s d W I g Y 2 9 t X F w v c 2 F t c 1 x c L 2 h v b W V w c m l k Z S 1 o Z G I t M T Z j d C 0 y N G 9 6 X F w v c H J v Z D I w M D k w M z k y I G l w P 3 h p Z D 1 w b H A 6 c H I v Q X V 0 b 1 J l b W 9 2 Z W R D b 2 x 1 b W 5 z M S 5 7 Q 2 x h c 3 N O Y W 1 l L D J 9 J n F 1 b 3 Q 7 L C Z x d W 9 0 O 1 N l Y 3 R p b 2 4 x L 2 h 0 d H B z O l x c L 1 x c L 3 d 3 d y B z Y W 1 z Y 2 x 1 Y i B j b 2 1 c X C 9 z Y W 1 z X F w v a G 9 t Z X B y a W R l L W h k Y i 0 x N m N 0 L T I 0 b 3 p c X C 9 w c m 9 k M j A w O T A z O T I g a X A / e G l k P X B s c D p w c i 9 B d X R v U m V t b 3 Z l Z E N v b H V t b n M x L n t J Z C w z f S Z x d W 9 0 O 1 0 s J n F 1 b 3 Q 7 U m V s Y X R p b 2 5 z a G l w S W 5 m b y Z x d W 9 0 O z p b X X 0 i I C 8 + P C 9 T d G F i b G V F b n R y a W V z P j w v S X R l b T 4 8 S X R l b T 4 8 S X R l b U x v Y 2 F 0 a W 9 u P j x J d G V t V H l w Z T 5 G b 3 J t d W x h P C 9 J d G V t V H l w Z T 4 8 S X R l b V B h d G g + U 2 V j d G l v b j E v a H R 0 c H M l M 0 E l M k Y l M k Z 3 d 3 c l M j B z Y W 1 z Y 2 x 1 Y i U y M G N v b S U y R n N h b X M l M k Z o b 2 1 l c H J p Z G U t a G R i L T E 2 Y 3 Q t M j R v e i U y R n B y b 2 Q y M D A 5 M D M 5 M i U y M G l w J T N G e G l k J T N E c G x w J T N B c H I v U 2 9 1 c m N l P C 9 J d G V t U G F 0 a D 4 8 L 0 l 0 Z W 1 M b 2 N h d G l v b j 4 8 U 3 R h Y m x l R W 5 0 c m l l c y A v P j w v S X R l b T 4 8 S X R l b T 4 8 S X R l b U x v Y 2 F 0 a W 9 u P j x J d G V t V H l w Z T 5 G b 3 J t d W x h P C 9 J d G V t V H l w Z T 4 8 S X R l b V B h d G g + U 2 V j d G l v b j E v R G 9 j d W 1 l b n Q 8 L 0 l 0 Z W 1 Q Y X R o P j w v S X R l b U x v Y 2 F 0 a W 9 u P j x T d G F i b G V F b n R y a W V z P j x F b n R y e S B U e X B l P S J J c 1 B y a X Z h d G U i I F Z h b H V l P S J s M C I g L z 4 8 R W 5 0 c n k g V H l w Z T 0 i T m F t Z V V w Z G F 0 Z W R B Z n R l c k Z p b G w 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F N 0 Y X R 1 c y I g V m F s d W U 9 I n N D b 2 1 w b G V 0 Z S I g L z 4 8 R W 5 0 c n k g V H l w Z T 0 i R m l s b E N v d W 5 0 I i B W Y W x 1 Z T 0 i b D E i I C 8 + P E V u d H J 5 I F R 5 c G U 9 I k Z p b G x F c n J v c k N v d W 5 0 I i B W Y W x 1 Z T 0 i b D A i I C 8 + P E V u d H J 5 I F R 5 c G U 9 I k Z p b G x D b 2 x 1 b W 5 U e X B l c y I g V m F s d W U 9 I n N C Z 1 l H I i A v P j x F b n R y e S B U e X B l P S J G a W x s Q 2 9 s d W 1 u T m F t Z X M i I F Z h b H V l P S J z W y Z x d W 9 0 O 0 t p b m Q m c X V v d D s s J n F 1 b 3 Q 7 T m F t Z S Z x d W 9 0 O y w m c X V v d D t U Z X h 0 J n F 1 b 3 Q 7 X S I g L z 4 8 R W 5 0 c n k g V H l w Z T 0 i R m l s b E V y c m 9 y Q 2 9 k Z S I g V m F s d W U 9 I n N V b m t u b 3 d u I i A v P j x F b n R y e S B U e X B l P S J G a W x s T G F z d F V w Z G F 0 Z W Q i I F Z h b H V l P S J k M j A x N y 0 w N S 0 w O F Q x N j o 1 M T o 1 M C 4 0 N T U 4 M T c 3 W i I g L z 4 8 R W 5 0 c n k g V H l w Z T 0 i R m l s b G V k Q 2 9 t c G x l d G V S Z X N 1 b H R U b 1 d v c m t z a G V l d C I g V m F s d W U 9 I m w x I i A v P j x F b n R y e S B U e X B l P S J B Z G R l Z F R v R G F 0 Y U 1 v Z G V s I i B W Y W x 1 Z T 0 i b D A i I C 8 + P E V u d H J 5 I F R 5 c G U 9 I l J l Y 2 9 2 Z X J 5 V G F y Z 2 V 0 U 2 h l Z X Q i I F Z h b H V l P S J z U 2 h l Z X Q 3 I i A v P j x F b n R y e S B U e X B l P S J S Z W N v d m V y e V R h c m d l d E N v b H V t b i I g V m F s d W U 9 I m w x I i A v P j x F b n R y e S B U e X B l P S J S Z W N v d m V y e V R h c m d l d F J v d y I g V m F s d W U 9 I m w x I i A v P j x F b n R y e S B U e X B l P S J S Z W x h d G l v b n N o a X B J b m Z v Q 2 9 u d G F p b m V y I i B W Y W x 1 Z T 0 i c 3 s m c X V v d D t j b 2 x 1 b W 5 D b 3 V u d C Z x d W 9 0 O z o z L C Z x d W 9 0 O 2 t l e U N v b H V t b k 5 h b W V z J n F 1 b 3 Q 7 O l t d L C Z x d W 9 0 O 3 F 1 Z X J 5 U m V s Y X R p b 2 5 z a G l w c y Z x d W 9 0 O z p b X S w m c X V v d D t j b 2 x 1 b W 5 J Z G V u d G l 0 a W V z J n F 1 b 3 Q 7 O l s m c X V v d D t T Z W N 0 a W 9 u M S 9 E b 2 N 1 b W V u d C 9 B d X R v U m V t b 3 Z l Z E N v b H V t b n M x L n t L a W 5 k L D B 9 J n F 1 b 3 Q 7 L C Z x d W 9 0 O 1 N l Y 3 R p b 2 4 x L 0 R v Y 3 V t Z W 5 0 L 0 F 1 d G 9 S Z W 1 v d m V k Q 2 9 s d W 1 u c z E u e 0 5 h b W U s M X 0 m c X V v d D s s J n F 1 b 3 Q 7 U 2 V j d G l v b j E v R G 9 j d W 1 l b n Q v Q X V 0 b 1 J l b W 9 2 Z W R D b 2 x 1 b W 5 z M S 5 7 V G V 4 d C w y f S Z x d W 9 0 O 1 0 s J n F 1 b 3 Q 7 Q 2 9 s d W 1 u Q 2 9 1 b n Q m c X V v d D s 6 M y w m c X V v d D t L Z X l D b 2 x 1 b W 5 O Y W 1 l c y Z x d W 9 0 O z p b X S w m c X V v d D t D b 2 x 1 b W 5 J Z G V u d G l 0 a W V z J n F 1 b 3 Q 7 O l s m c X V v d D t T Z W N 0 a W 9 u M S 9 E b 2 N 1 b W V u d C 9 B d X R v U m V t b 3 Z l Z E N v b H V t b n M x L n t L a W 5 k L D B 9 J n F 1 b 3 Q 7 L C Z x d W 9 0 O 1 N l Y 3 R p b 2 4 x L 0 R v Y 3 V t Z W 5 0 L 0 F 1 d G 9 S Z W 1 v d m V k Q 2 9 s d W 1 u c z E u e 0 5 h b W U s M X 0 m c X V v d D s s J n F 1 b 3 Q 7 U 2 V j d G l v b j E v R G 9 j d W 1 l b n Q v Q X V 0 b 1 J l b W 9 2 Z W R D b 2 x 1 b W 5 z M S 5 7 V G V 4 d C w y f S Z x d W 9 0 O 1 0 s J n F 1 b 3 Q 7 U m V s Y X R p b 2 5 z a G l w S W 5 m b y Z x d W 9 0 O z p b X X 0 i I C 8 + P C 9 T d G F i b G V F b n R y a W V z P j w v S X R l b T 4 8 S X R l b T 4 8 S X R l b U x v Y 2 F 0 a W 9 u P j x J d G V t V H l w Z T 5 G b 3 J t d W x h P C 9 J d G V t V H l w Z T 4 8 S X R l b V B h d G g + U 2 V j d G l v b j E v R G 9 j d W 1 l b n Q v U 2 9 1 c m N l P C 9 J d G V t U G F 0 a D 4 8 L 0 l 0 Z W 1 M b 2 N h d G l v b j 4 8 U 3 R h Y m x l R W 5 0 c m l l c y A v P j w v S X R l b T 4 8 S X R l b T 4 8 S X R l b U x v Y 2 F 0 a W 9 u P j x J d G V t V H l w Z T 5 G b 3 J t d W x h P C 9 J d G V t V H l w Z T 4 8 S X R l b V B h d G g + U 2 V j d G l v b j E v R G 9 j d W 1 l b n Q v R G F 0 Y T A 8 L 0 l 0 Z W 1 Q Y X R o P j w v S X R l b U x v Y 2 F 0 a W 9 u P j x T d G F i b G V F b n R y a W V z I C 8 + P C 9 J d G V t P j w v S X R l b X M + P C 9 M b 2 N h b F B h Y 2 t h Z 2 V N Z X R h Z G F 0 Y U Z p b G U + F g A A A F B L B Q Y A A A A A A A A A A A A A A A A A A A A A A A A m A Q A A A Q A A A N C M n d 8 B F d E R j H o A w E / C l + s B A A A A H d D w r E / t 1 U 6 l z 1 e H N M y I W A A A A A A C A A A A A A A Q Z g A A A A E A A C A A A A A g X K Z x v F K Q q P M K I 9 I n t E A j y U l h p x L L W Y J J P i R T T h r j T w A A A A A O g A A A A A I A A C A A A A B 1 e a 5 U H 0 k K g Q a e Q C e Y v N v a 5 6 G G g f K q d 8 y M 6 Z L D o k E h T 1 A A A A C b / l b N R w 2 z P L b e B 0 k M w J 2 w 2 k 7 k C r d W e e D 3 f B c K G / K w 3 x 5 Z k 5 G K Z q U t d F l v D G L S + T r L B L 1 t u 1 u / P m 2 8 A a v V + L I u N v 7 A L 7 6 c Q 9 w P 7 4 t n I B y e K k A A A A B 8 U O t x 1 6 2 N a n x y k R R C N V 2 j Z U o c m W R W 4 1 Q 5 7 a p Y L 9 H X T / 3 + k H e x y z F U O c D q U D e D f Q P 3 i m w X l b Y j 1 8 p 3 / E w 9 K b K 0 < / D a t a M a s h u p > 
</file>

<file path=customXml/itemProps1.xml><?xml version="1.0" encoding="utf-8"?>
<ds:datastoreItem xmlns:ds="http://schemas.openxmlformats.org/officeDocument/2006/customXml" ds:itemID="{F4C6ED4A-B44F-4871-9CFE-296C8E2BAA4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Location Analysis</vt:lpstr>
      <vt:lpstr>Employment per state Link</vt:lpstr>
      <vt:lpstr>' Location Analysis'!Print_Area</vt:lpstr>
      <vt:lpstr>'Employment per state Link'!us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Moore</dc:creator>
  <cp:lastModifiedBy>Bill Moore</cp:lastModifiedBy>
  <cp:lastPrinted>2017-11-10T17:40:01Z</cp:lastPrinted>
  <dcterms:created xsi:type="dcterms:W3CDTF">2017-02-26T00:59:50Z</dcterms:created>
  <dcterms:modified xsi:type="dcterms:W3CDTF">2017-11-10T17:40:06Z</dcterms:modified>
</cp:coreProperties>
</file>